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Summary" sheetId="2" state="visible" r:id="rId4"/>
    <sheet name="Underwriting" sheetId="3" state="visible" r:id="rId5"/>
    <sheet name="Vendor Cost Comparison" sheetId="4" state="visible" r:id="rId6"/>
    <sheet name="Plan Design" sheetId="5" state="visible" r:id="rId7"/>
    <sheet name="Disruption Analysis" sheetId="6" state="visible" r:id="rId8"/>
    <sheet name="Claims Detail" sheetId="7" state="visible" r:id="rId9"/>
    <sheet name="Claims Experience" sheetId="8" state="visible" r:id="rId10"/>
    <sheet name="Network Disruption" sheetId="9" state="visible" r:id="rId11"/>
  </sheets>
  <definedNames>
    <definedName function="false" hidden="true" localSheetId="6" name="_xlnm._FilterDatabase" vbProcedure="false">'Claims Detail'!$A$2:$X$50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<sst xmlns="http://schemas.openxmlformats.org/spreadsheetml/2006/main" count="812" uniqueCount="312">
  <si>
    <t xml:space="preserve">Vision Benefits RFP Repricing Analysis</t>
  </si>
  <si>
    <t xml:space="preserve">Illustrative Vendor Comparison — Sample / Demonstration Workbook</t>
  </si>
  <si>
    <t xml:space="preserve">DISCLAIMER: This workbook is for illustrative purposes only and does not reflect any actual client or vendor data. All member IDs, claim IDs, provider names, dates of service, dollar amounts, vendor names, and underwriting assumptions are fictitious sample data generated for demonstration purposes. This is a template, not real member/PHI data, and is not a quote or proposal from any actual vendor, carrier, or consulting firm.</t>
  </si>
  <si>
    <t xml:space="preserve">Client:</t>
  </si>
  <si>
    <t xml:space="preserve">Sample Client, Inc. (Illustrative)</t>
  </si>
  <si>
    <t xml:space="preserve">Prepared By:</t>
  </si>
  <si>
    <t xml:space="preserve">Sample Benefits Consulting Group</t>
  </si>
  <si>
    <t xml:space="preserve">Analysis Period:</t>
  </si>
  <si>
    <t xml:space="preserve">July 2025 – June 2026 (Sample Claims, 12 Months)</t>
  </si>
  <si>
    <t xml:space="preserve">Prepared For:</t>
  </si>
  <si>
    <t xml:space="preserve">Vision Plan RFP — Repricing / Network Comparison</t>
  </si>
  <si>
    <t xml:space="preserve">Report Date:</t>
  </si>
  <si>
    <t xml:space="preserve">September 14, 2026</t>
  </si>
  <si>
    <t xml:space="preserve">Vendors Included in This Comparison</t>
  </si>
  <si>
    <t xml:space="preserve">Incumbent</t>
  </si>
  <si>
    <t xml:space="preserve">Current vision network / claims administrator — renewal repricing shown for comparison, 0% disruption by definition.</t>
  </si>
  <si>
    <t xml:space="preserve">Vendor A</t>
  </si>
  <si>
    <t xml:space="preserve">A broad, national vision network. Modest discount improvement over the incumbent with minimal provider disruption.</t>
  </si>
  <si>
    <t xml:space="preserve">Vendor B</t>
  </si>
  <si>
    <t xml:space="preserve">A narrower, preferred vision network. Deepest discounts, but the greatest potential provider disruption.</t>
  </si>
  <si>
    <t xml:space="preserve">Vendor C</t>
  </si>
  <si>
    <t xml:space="preserve">A standard-breadth vision network. A middle ground on both savings and disruption.</t>
  </si>
  <si>
    <t xml:space="preserve">Illustrative Plan Design Reference</t>
  </si>
  <si>
    <t xml:space="preserve">Sample plan design assumed for context (see the 'Plan Design' tab for the full vendor-by-vendor comparison): $10 Eye Exam Copay; $25 Materials Copay; $130 Frame Allowance (20% off amount over allowance); $130 Elective Contact Lens Allowance in Lieu of Glasses; Exam and Lens Frequency every 12 Months, Frame Frequency every 24 Months.</t>
  </si>
  <si>
    <t xml:space="preserve">How to Use This Workbook</t>
  </si>
  <si>
    <t xml:space="preserve">1. "Summary" — a one-page executive overview: headline figures only (Projected Annual Claims Cost, vendor factors/savings, plan design match, and provider disruption counts), pulled by formula from the tabs below.</t>
  </si>
  <si>
    <t xml:space="preserve">2. "Underwriting" — a renewal cost projection (trend, IBNR completion) from the 'Claims Experience' tab, ending in a Projected Annual Claims Cost.</t>
  </si>
  <si>
    <t xml:space="preserve">3. "Vendor Cost Comparison" — a Category Allocation assumption that splits the projected cost into Eye Exam/Frames/Lenses/Contact Lenses, then applies each vendor's single repricing Factor (from 'Claims Detail') to that same baseline.</t>
  </si>
  <si>
    <t xml:space="preserve">4. "Plan Design" — a qualitative comparison of the current benefit structure (copays, allowances, frequencies) against each vendor's ability to match it exactly, with a Full Match / Partial Match rating per element and a match score.</t>
  </si>
  <si>
    <t xml:space="preserve">5. "Disruption Analysis" — each vendor's out-of-network provider impact (providers, claims, and $), pulled from the 'Network Disruption' tab.</t>
  </si>
  <si>
    <t xml:space="preserve">6. "Claims Experience" — the trailing 24-month monthly claims data (500+ life group: enrollment, total paid, PEPM) that feeds the Underwriting tab.</t>
  </si>
  <si>
    <t xml:space="preserve">7. "Claims Detail" — every sample claim line with the client's current allowed amount, each vendor's repriced amount, and each vendor's in-network status, with savings computed by formula.</t>
  </si>
  <si>
    <t xml:space="preserve">8. "Network Disruption" — the provider network directory (all vision networks) and the out-of-network providers/claims/$/% by category that feeds the Disruption Analysis tab.</t>
  </si>
  <si>
    <t xml:space="preserve">Summary — Executive Overview</t>
  </si>
  <si>
    <t xml:space="preserve">Illustrative sample exhibit. Headline figures only, pulled by formula from the 'Underwriting', 'Vendor Cost Comparison', 'Plan Design', and 'Disruption Analysis' tabs - see those tabs for full detail (category-level breakdowns, assumptions, and provider-level data).</t>
  </si>
  <si>
    <t xml:space="preserve">Cost Projection (see 'Underwriting' tab)</t>
  </si>
  <si>
    <t xml:space="preserve">Projected Enrollment (New Plan Year)</t>
  </si>
  <si>
    <t xml:space="preserve">Trended, Projected PEPM</t>
  </si>
  <si>
    <t xml:space="preserve">Projected Annual Claims Cost (New Plan Year)</t>
  </si>
  <si>
    <t xml:space="preserve">Vendor Cost Comparison (see 'Vendor Cost Comparison' tab)</t>
  </si>
  <si>
    <t xml:space="preserve">Metric</t>
  </si>
  <si>
    <t xml:space="preserve">Incumbent Baseline
(Projected Cost)</t>
  </si>
  <si>
    <t xml:space="preserve">Incumbent
Renewal</t>
  </si>
  <si>
    <t xml:space="preserve">Network Model</t>
  </si>
  <si>
    <t xml:space="preserve">Overall Repricing Factor</t>
  </si>
  <si>
    <t xml:space="preserve">Overall Savings %</t>
  </si>
  <si>
    <t xml:space="preserve">Total Projected Annual Cost</t>
  </si>
  <si>
    <t xml:space="preserve">Total Savings $ vs. Baseline</t>
  </si>
  <si>
    <t xml:space="preserve">Best Option (Highest Overall Savings %)</t>
  </si>
  <si>
    <t xml:space="preserve">Plan Design Match (see 'Plan Design' tab)</t>
  </si>
  <si>
    <t xml:space="preserve">Plan Design Match Score (Full Match Count)</t>
  </si>
  <si>
    <t xml:space="preserve">—</t>
  </si>
  <si>
    <t xml:space="preserve">Disruption Analysis (see 'Disruption Analysis' tab)</t>
  </si>
  <si>
    <t xml:space="preserve">Out-of-Network Providers (Count)</t>
  </si>
  <si>
    <t xml:space="preserve">Out-of-Network Claims (Count)</t>
  </si>
  <si>
    <t xml:space="preserve">Out-of-Network Claims $</t>
  </si>
  <si>
    <t xml:space="preserve">Out-of-Network Claims %</t>
  </si>
  <si>
    <t xml:space="preserve">Lowest Disruption Option</t>
  </si>
  <si>
    <t xml:space="preserve">Underwriting — Renewal Cost Projection</t>
  </si>
  <si>
    <t xml:space="preserve">Illustrative sample exhibit for a 500+ life group. Blue text = editable assumption; black = calculated formula. Source data: the 'Claims Experience' tab. The Projected Annual Claims Cost below is carried forward as the baseline on the 'Vendor Cost Comparison' tab.</t>
  </si>
  <si>
    <t xml:space="preserve">Renewal Underwriting Projection (Experience Period = Most Recent 12 Months; see 'Claims Experience' tab for source data)</t>
  </si>
  <si>
    <t xml:space="preserve">Employee Months (Experience Period)</t>
  </si>
  <si>
    <t xml:space="preserve">Total Paid Claims (Experience Period)</t>
  </si>
  <si>
    <t xml:space="preserve">Crude PEPM</t>
  </si>
  <si>
    <t xml:space="preserve">Completion Factor (IBNR Adjustment) — Assumption</t>
  </si>
  <si>
    <t xml:space="preserve">Completed PEPM</t>
  </si>
  <si>
    <t xml:space="preserve">Annual Trend Rate (Vision) — Assumption</t>
  </si>
  <si>
    <t xml:space="preserve">Trend Period (Months, Midpoint-to-Midpoint) — Assumption</t>
  </si>
  <si>
    <t xml:space="preserve">Trend Factor</t>
  </si>
  <si>
    <t xml:space="preserve">Projected Enrollment (New Plan Year, Assumes Stable Census)</t>
  </si>
  <si>
    <t xml:space="preserve">Vendor Cost Comparison — Repricing Analysis</t>
  </si>
  <si>
    <t xml:space="preserve">Illustrative sample exhibit. Blue text = editable assumption; black = calculated formula. The Incumbent Baseline below is the Projected Annual Claims Cost from the 'Underwriting' tab, split by the Category Allocation assumption - so this table reconciles to the underwriting projection.</t>
  </si>
  <si>
    <t xml:space="preserve">Category Allocation — Share of Projected Annual Claims Cost (Assumption)</t>
  </si>
  <si>
    <t xml:space="preserve">Eye Exam — Share of Projected Annual Cost — Assumption</t>
  </si>
  <si>
    <t xml:space="preserve">Frames — Share of Projected Annual Cost — Assumption</t>
  </si>
  <si>
    <t xml:space="preserve">Lenses — Share of Projected Annual Cost — Assumption</t>
  </si>
  <si>
    <t xml:space="preserve">Contact Lenses — Share of Projected Annual Cost — Assumption</t>
  </si>
  <si>
    <t xml:space="preserve">Category Mix Check (Should Equal 100%)</t>
  </si>
  <si>
    <t xml:space="preserve">Vendor Repricing — Repricing Factor Applied to the Projected Annual Claims Cost</t>
  </si>
  <si>
    <t xml:space="preserve">Each vendor has ONE overall repricing Factor, blended across all sample claims on 'Claims Detail' (0.85x = 15% savings, 1.05x = 5% increase) - the same factor is applied to every category's Incumbent Baseline to project cost (Projected Cost = Baseline x Factor).</t>
  </si>
  <si>
    <t xml:space="preserve">Service Category</t>
  </si>
  <si>
    <t xml:space="preserve">Current Network</t>
  </si>
  <si>
    <t xml:space="preserve">Broad National Vision Network</t>
  </si>
  <si>
    <t xml:space="preserve">Preferred / Narrow Vision Network</t>
  </si>
  <si>
    <t xml:space="preserve">Standard Vision Network</t>
  </si>
  <si>
    <t xml:space="preserve">Projected Annual Cost by Category</t>
  </si>
  <si>
    <t xml:space="preserve">Eye Exam</t>
  </si>
  <si>
    <t xml:space="preserve">Frames</t>
  </si>
  <si>
    <t xml:space="preserve">Lenses</t>
  </si>
  <si>
    <t xml:space="preserve">Contact Lenses</t>
  </si>
  <si>
    <t xml:space="preserve">TOTAL</t>
  </si>
  <si>
    <t xml:space="preserve">Total Incumbent Baseline reconciles to the Projected Annual Claims Cost on the 'Underwriting' tab (when the Category Allocation above sums to 100%).</t>
  </si>
  <si>
    <t xml:space="preserve">Plan Design — Current Benefits &amp; Vendor Match Comparison</t>
  </si>
  <si>
    <t xml:space="preserve">Illustrative sample exhibit. This compares plan DESIGN, not cost: whether each vendor can replicate the current benefit structure as-is. "Full Match" = replicates the current provision exactly; "Partial Match" = vendor's standard product differs, with the difference noted.</t>
  </si>
  <si>
    <t xml:space="preserve">Plan Design Element</t>
  </si>
  <si>
    <t xml:space="preserve">Current Plan Design</t>
  </si>
  <si>
    <t xml:space="preserve">Eye Exam Copay</t>
  </si>
  <si>
    <t xml:space="preserve">$10</t>
  </si>
  <si>
    <t xml:space="preserve">Full Match</t>
  </si>
  <si>
    <t xml:space="preserve">Partial Match — $15 Exam Copay</t>
  </si>
  <si>
    <t xml:space="preserve">Materials Copay (Lenses)</t>
  </si>
  <si>
    <t xml:space="preserve">$25</t>
  </si>
  <si>
    <t xml:space="preserve">Partial Match — $35 Materials Copay</t>
  </si>
  <si>
    <t xml:space="preserve">Frame Allowance</t>
  </si>
  <si>
    <t xml:space="preserve">$130</t>
  </si>
  <si>
    <t xml:space="preserve">Partial Match — $110 Standard Frame Allowance</t>
  </si>
  <si>
    <t xml:space="preserve">Frame Allowance Overage Discount</t>
  </si>
  <si>
    <t xml:space="preserve">20% Off Amount Over Allowance</t>
  </si>
  <si>
    <t xml:space="preserve">Contact Lens Allowance (Elective, In Lieu of Glasses)</t>
  </si>
  <si>
    <t xml:space="preserve">Partial Match — $110 Standard Contact Allowance</t>
  </si>
  <si>
    <t xml:space="preserve">Contact Lens Fitting &amp; Evaluation</t>
  </si>
  <si>
    <t xml:space="preserve">Covered in Full (up to $60)</t>
  </si>
  <si>
    <t xml:space="preserve">Partial Match — Not Separately Covered, Applied to Materials Copay</t>
  </si>
  <si>
    <t xml:space="preserve">Standard Progressive Lenses</t>
  </si>
  <si>
    <t xml:space="preserve">Covered in Full After Copay</t>
  </si>
  <si>
    <t xml:space="preserve">Exam Frequency</t>
  </si>
  <si>
    <t xml:space="preserve">Every 12 Months</t>
  </si>
  <si>
    <t xml:space="preserve">Frame Frequency</t>
  </si>
  <si>
    <t xml:space="preserve">Every 24 Months</t>
  </si>
  <si>
    <t xml:space="preserve">Lens Frequency</t>
  </si>
  <si>
    <t xml:space="preserve">Out-of-Network Reimbursement</t>
  </si>
  <si>
    <t xml:space="preserve">Yes, Scheduled Allowance</t>
  </si>
  <si>
    <t xml:space="preserve">Diabetic Eyecare Plus Program</t>
  </si>
  <si>
    <t xml:space="preserve">Not Included</t>
  </si>
  <si>
    <t xml:space="preserve">Partial Match — Available as a Paid Add-On</t>
  </si>
  <si>
    <t xml:space="preserve">Disruption Analysis — In-Network vs. Out-of-Network Provider Impact</t>
  </si>
  <si>
    <t xml:space="preserve">Illustrative sample exhibit. Figures below are overall totals pulled from the 'Network Disruption' tab, which holds the full provider-level detail.</t>
  </si>
  <si>
    <t xml:space="preserve">Provider Disruption — In-Network vs. Out-of-Network Claims Impact</t>
  </si>
  <si>
    <t xml:space="preserve">Out-of-Network % is the share of claims dollars going to providers outside each vendor's network, computed from the sample claims on 'Claims Detail'. See the 'Network Disruption' tab for full provider-level detail. The Incumbent has 0% disruption by definition (it is the current network).</t>
  </si>
  <si>
    <t xml:space="preserve">Claims Detail — Sample Vision Claims with Current Allowed and Vendor Repricing</t>
  </si>
  <si>
    <t xml:space="preserve">Claim ID</t>
  </si>
  <si>
    <t xml:space="preserve">Member ID</t>
  </si>
  <si>
    <t xml:space="preserve">Provider Name</t>
  </si>
  <si>
    <t xml:space="preserve">Place of Service</t>
  </si>
  <si>
    <t xml:space="preserve">Procedure Code</t>
  </si>
  <si>
    <t xml:space="preserve">Date of Service</t>
  </si>
  <si>
    <t xml:space="preserve">Billed Charges</t>
  </si>
  <si>
    <t xml:space="preserve">Current Allowed
(Incumbent - In Force)</t>
  </si>
  <si>
    <t xml:space="preserve">Incumbent Renewal
Repriced Amount</t>
  </si>
  <si>
    <t xml:space="preserve">Incumbent
Savings $</t>
  </si>
  <si>
    <t xml:space="preserve">Incumbent
Savings %</t>
  </si>
  <si>
    <t xml:space="preserve">Vendor A
Repriced Amount</t>
  </si>
  <si>
    <t xml:space="preserve">Vendor A
Savings $</t>
  </si>
  <si>
    <t xml:space="preserve">Vendor A
Savings %</t>
  </si>
  <si>
    <t xml:space="preserve">Vendor B
Repriced Amount</t>
  </si>
  <si>
    <t xml:space="preserve">Vendor B
Savings $</t>
  </si>
  <si>
    <t xml:space="preserve">Vendor B
Savings %</t>
  </si>
  <si>
    <t xml:space="preserve">Vendor C
Repriced Amount</t>
  </si>
  <si>
    <t xml:space="preserve">Vendor C
Savings $</t>
  </si>
  <si>
    <t xml:space="preserve">Vendor C
Savings %</t>
  </si>
  <si>
    <t xml:space="preserve">Vendor A
In-Network?</t>
  </si>
  <si>
    <t xml:space="preserve">Vendor B
In-Network?</t>
  </si>
  <si>
    <t xml:space="preserve">Vendor C
In-Network?</t>
  </si>
  <si>
    <t xml:space="preserve">VIS-9036</t>
  </si>
  <si>
    <t xml:space="preserve">MBR-5045</t>
  </si>
  <si>
    <t xml:space="preserve">LensCrafters</t>
  </si>
  <si>
    <t xml:space="preserve">11 - Office</t>
  </si>
  <si>
    <t xml:space="preserve">V2200 - Bifocal Lenses</t>
  </si>
  <si>
    <t xml:space="preserve">Yes</t>
  </si>
  <si>
    <t xml:space="preserve">No</t>
  </si>
  <si>
    <t xml:space="preserve">VIS-9009</t>
  </si>
  <si>
    <t xml:space="preserve">MBR-5044</t>
  </si>
  <si>
    <t xml:space="preserve">Visionworks</t>
  </si>
  <si>
    <t xml:space="preserve">92014 - Comprehensive Eye Exam, Established Patient</t>
  </si>
  <si>
    <t xml:space="preserve">VIS-9029</t>
  </si>
  <si>
    <t xml:space="preserve">MBR-5032</t>
  </si>
  <si>
    <t xml:space="preserve">Heritage Family Optometry</t>
  </si>
  <si>
    <t xml:space="preserve">VIS-9030</t>
  </si>
  <si>
    <t xml:space="preserve">MBR-5042</t>
  </si>
  <si>
    <t xml:space="preserve">V2300 - Trifocal Lenses</t>
  </si>
  <si>
    <t xml:space="preserve">VIS-9007</t>
  </si>
  <si>
    <t xml:space="preserve">MBR-5039</t>
  </si>
  <si>
    <t xml:space="preserve">Costco Optical</t>
  </si>
  <si>
    <t xml:space="preserve">92015 - Refraction</t>
  </si>
  <si>
    <t xml:space="preserve">VIS-9047</t>
  </si>
  <si>
    <t xml:space="preserve">MBR-5052</t>
  </si>
  <si>
    <t xml:space="preserve">Pearle Vision</t>
  </si>
  <si>
    <t xml:space="preserve">V2500 - Contact Lenses, Spherical (Annual Supply)</t>
  </si>
  <si>
    <t xml:space="preserve">VIS-9033</t>
  </si>
  <si>
    <t xml:space="preserve">MBR-5006</t>
  </si>
  <si>
    <t xml:space="preserve">VIS-9010</t>
  </si>
  <si>
    <t xml:space="preserve">MBR-5001</t>
  </si>
  <si>
    <t xml:space="preserve">VIS-9008</t>
  </si>
  <si>
    <t xml:space="preserve">MBR-5010</t>
  </si>
  <si>
    <t xml:space="preserve">VIS-9020</t>
  </si>
  <si>
    <t xml:space="preserve">MBR-5012</t>
  </si>
  <si>
    <t xml:space="preserve">America's Best Contacts &amp; Eyeglasses</t>
  </si>
  <si>
    <t xml:space="preserve">V2020 - Frames, Standard</t>
  </si>
  <si>
    <t xml:space="preserve">VIS-9038</t>
  </si>
  <si>
    <t xml:space="preserve">Clearview Family Eyecare</t>
  </si>
  <si>
    <t xml:space="preserve">V2781 - Progressive Lenses</t>
  </si>
  <si>
    <t xml:space="preserve">VIS-9026</t>
  </si>
  <si>
    <t xml:space="preserve">MBR-5034</t>
  </si>
  <si>
    <t xml:space="preserve">Target Optical</t>
  </si>
  <si>
    <t xml:space="preserve">V2025 - Frames, Designer/Premium</t>
  </si>
  <si>
    <t xml:space="preserve">VIS-9028</t>
  </si>
  <si>
    <t xml:space="preserve">MBR-5020</t>
  </si>
  <si>
    <t xml:space="preserve">VIS-9039</t>
  </si>
  <si>
    <t xml:space="preserve">MBR-5043</t>
  </si>
  <si>
    <t xml:space="preserve">Value Vision Center (Independent)</t>
  </si>
  <si>
    <t xml:space="preserve">VIS-9023</t>
  </si>
  <si>
    <t xml:space="preserve">MBR-5024</t>
  </si>
  <si>
    <t xml:space="preserve">Parkside Vision Clinic</t>
  </si>
  <si>
    <t xml:space="preserve">VIS-9034</t>
  </si>
  <si>
    <t xml:space="preserve">MBR-5026</t>
  </si>
  <si>
    <t xml:space="preserve">VIS-9045</t>
  </si>
  <si>
    <t xml:space="preserve">MBR-5029</t>
  </si>
  <si>
    <t xml:space="preserve">V2520 - Contact Lenses, Bifocal (Annual Supply)</t>
  </si>
  <si>
    <t xml:space="preserve">VIS-9018</t>
  </si>
  <si>
    <t xml:space="preserve">Walmart Vision Center</t>
  </si>
  <si>
    <t xml:space="preserve">VIS-9021</t>
  </si>
  <si>
    <t xml:space="preserve">MBR-5037</t>
  </si>
  <si>
    <t xml:space="preserve">VIS-9024</t>
  </si>
  <si>
    <t xml:space="preserve">VIS-9005</t>
  </si>
  <si>
    <t xml:space="preserve">MBR-5000</t>
  </si>
  <si>
    <t xml:space="preserve">Sunset Vision Associates</t>
  </si>
  <si>
    <t xml:space="preserve">VIS-9014</t>
  </si>
  <si>
    <t xml:space="preserve">MBR-5054</t>
  </si>
  <si>
    <t xml:space="preserve">VIS-9044</t>
  </si>
  <si>
    <t xml:space="preserve">MBR-5027</t>
  </si>
  <si>
    <t xml:space="preserve">VIS-9025</t>
  </si>
  <si>
    <t xml:space="preserve">MBR-5047</t>
  </si>
  <si>
    <t xml:space="preserve">Metro Optical Group</t>
  </si>
  <si>
    <t xml:space="preserve">VIS-9035</t>
  </si>
  <si>
    <t xml:space="preserve">MBR-5058</t>
  </si>
  <si>
    <t xml:space="preserve">V2100 - Single Vision Lenses</t>
  </si>
  <si>
    <t xml:space="preserve">VIS-9004</t>
  </si>
  <si>
    <t xml:space="preserve">VIS-9002</t>
  </si>
  <si>
    <t xml:space="preserve">MBR-5059</t>
  </si>
  <si>
    <t xml:space="preserve">Lakeshore Eyecare Associates</t>
  </si>
  <si>
    <t xml:space="preserve">92004 - Comprehensive Eye Exam, New Patient</t>
  </si>
  <si>
    <t xml:space="preserve">VIS-9001</t>
  </si>
  <si>
    <t xml:space="preserve">Bright Eyes Vision Center</t>
  </si>
  <si>
    <t xml:space="preserve">VIS-9027</t>
  </si>
  <si>
    <t xml:space="preserve">MBR-5015</t>
  </si>
  <si>
    <t xml:space="preserve">VIS-9011</t>
  </si>
  <si>
    <t xml:space="preserve">VIS-9017</t>
  </si>
  <si>
    <t xml:space="preserve">MBR-5056</t>
  </si>
  <si>
    <t xml:space="preserve">VIS-9013</t>
  </si>
  <si>
    <t xml:space="preserve">MBR-5041</t>
  </si>
  <si>
    <t xml:space="preserve">VIS-9037</t>
  </si>
  <si>
    <t xml:space="preserve">VIS-9016</t>
  </si>
  <si>
    <t xml:space="preserve">MBR-5036</t>
  </si>
  <si>
    <t xml:space="preserve">VIS-9040</t>
  </si>
  <si>
    <t xml:space="preserve">MBR-5048</t>
  </si>
  <si>
    <t xml:space="preserve">VIS-9022</t>
  </si>
  <si>
    <t xml:space="preserve">MBR-5022</t>
  </si>
  <si>
    <t xml:space="preserve">VIS-9032</t>
  </si>
  <si>
    <t xml:space="preserve">MBR-5030</t>
  </si>
  <si>
    <t xml:space="preserve">VIS-9046</t>
  </si>
  <si>
    <t xml:space="preserve">MBR-5031</t>
  </si>
  <si>
    <t xml:space="preserve">VIS-9003</t>
  </si>
  <si>
    <t xml:space="preserve">MBR-5051</t>
  </si>
  <si>
    <t xml:space="preserve">VIS-9042</t>
  </si>
  <si>
    <t xml:space="preserve">MBR-5011</t>
  </si>
  <si>
    <t xml:space="preserve">VIS-9041</t>
  </si>
  <si>
    <t xml:space="preserve">VIS-9043</t>
  </si>
  <si>
    <t xml:space="preserve">VIS-9012</t>
  </si>
  <si>
    <t xml:space="preserve">MBR-5055</t>
  </si>
  <si>
    <t xml:space="preserve">VIS-9019</t>
  </si>
  <si>
    <t xml:space="preserve">MBR-5025</t>
  </si>
  <si>
    <t xml:space="preserve">Dr. M. Alvarez Optometry</t>
  </si>
  <si>
    <t xml:space="preserve">VIS-9006</t>
  </si>
  <si>
    <t xml:space="preserve">MBR-5004</t>
  </si>
  <si>
    <t xml:space="preserve">VIS-9031</t>
  </si>
  <si>
    <t xml:space="preserve">VIS-9015</t>
  </si>
  <si>
    <t xml:space="preserve">VIS-9048</t>
  </si>
  <si>
    <t xml:space="preserve">MBR-5018</t>
  </si>
  <si>
    <t xml:space="preserve">TOTALS</t>
  </si>
  <si>
    <t xml:space="preserve">Claims Experience — Trailing 24-Month Group Vision Claims Data (Sample)</t>
  </si>
  <si>
    <t xml:space="preserve">Illustrative monthly aggregate dental claims data for the group, used by the Renewal Underwriting Projection on the 'Underwriting' tab. This is a separate dataset from the per-claim line items on 'Claims Detail', which feed the vendor repricing comparison.</t>
  </si>
  <si>
    <t xml:space="preserve">Trailing 24-Month Vision Claims Experience</t>
  </si>
  <si>
    <t xml:space="preserve">Month</t>
  </si>
  <si>
    <t xml:space="preserve">Enrolled Employees</t>
  </si>
  <si>
    <t xml:space="preserve">Total Paid Claims</t>
  </si>
  <si>
    <t xml:space="preserve">PEPM</t>
  </si>
  <si>
    <t xml:space="preserve">Aug-24</t>
  </si>
  <si>
    <t xml:space="preserve">Sep-24</t>
  </si>
  <si>
    <t xml:space="preserve">Oct-24</t>
  </si>
  <si>
    <t xml:space="preserve">Nov-24</t>
  </si>
  <si>
    <t xml:space="preserve">Dec-24</t>
  </si>
  <si>
    <t xml:space="preserve">Jan-25</t>
  </si>
  <si>
    <t xml:space="preserve">Feb-25</t>
  </si>
  <si>
    <t xml:space="preserve">Mar-25</t>
  </si>
  <si>
    <t xml:space="preserve">Apr-25</t>
  </si>
  <si>
    <t xml:space="preserve">May-25</t>
  </si>
  <si>
    <t xml:space="preserve">Jun-25</t>
  </si>
  <si>
    <t xml:space="preserve">Jul-25</t>
  </si>
  <si>
    <t xml:space="preserve">Aug-25</t>
  </si>
  <si>
    <t xml:space="preserve">Sep-25</t>
  </si>
  <si>
    <t xml:space="preserve">Oct-25</t>
  </si>
  <si>
    <t xml:space="preserve">Nov-25</t>
  </si>
  <si>
    <t xml:space="preserve">Dec-25</t>
  </si>
  <si>
    <t xml:space="preserve">Jan-26</t>
  </si>
  <si>
    <t xml:space="preserve">Feb-26</t>
  </si>
  <si>
    <t xml:space="preserve">Mar-26</t>
  </si>
  <si>
    <t xml:space="preserve">Apr-26</t>
  </si>
  <si>
    <t xml:space="preserve">May-26</t>
  </si>
  <si>
    <t xml:space="preserve">Jun-26</t>
  </si>
  <si>
    <t xml:space="preserve">Jul-26</t>
  </si>
  <si>
    <t xml:space="preserve">Network Disruption — Provider Network Status &amp; Out-of-Network Impact (Sample)</t>
  </si>
  <si>
    <t xml:space="preserve">Illustrative provider-level network match for each vendor's vision network, and the resulting in-network vs. out-of-network claims impact by category, computed from the sample claims on 'Claims Detail'. Disruption = the share of claims dollars going to providers NOT in a vendor's network.</t>
  </si>
  <si>
    <t xml:space="preserve">Provider Network Directory</t>
  </si>
  <si>
    <t xml:space="preserve">Vendor A
Broad National Vision Network</t>
  </si>
  <si>
    <t xml:space="preserve">Vendor B
Preferred / Narrow Vision Network</t>
  </si>
  <si>
    <t xml:space="preserve">Vendor C
Standard Vision Network</t>
  </si>
  <si>
    <t xml:space="preserve">Category Totals (Reference)</t>
  </si>
  <si>
    <t xml:space="preserve">Total Claims</t>
  </si>
  <si>
    <t xml:space="preserve">Total Allowed $</t>
  </si>
  <si>
    <t xml:space="preserve">Out-of-Network Providers (Count, Network-Wide)</t>
  </si>
  <si>
    <t xml:space="preserve">Out-of-Network Providers (of 16)</t>
  </si>
  <si>
    <t xml:space="preserve">Out-of-Network Claims % (of Category Claim $)</t>
  </si>
</sst>
</file>

<file path=xl/styles.xml><?xml version="1.0" encoding="utf-8"?>
<styleSheet xmlns="http://schemas.openxmlformats.org/spreadsheetml/2006/main">
  <numFmts count="8">
    <numFmt numFmtId="164" formatCode="General"/>
    <numFmt numFmtId="165" formatCode="#,##0"/>
    <numFmt numFmtId="166" formatCode="\$#,##0.00;&quot;($&quot;#,##0.00\)"/>
    <numFmt numFmtId="167" formatCode="\$#,##0;&quot;($&quot;#,##0\)"/>
    <numFmt numFmtId="168" formatCode="0.00\x"/>
    <numFmt numFmtId="169" formatCode="0.0%;\(0.0%\)"/>
    <numFmt numFmtId="170" formatCode="0"/>
    <numFmt numFmtId="171" formatCode="mm/dd/yyyy"/>
  </numFmts>
  <fonts count="13">
    <font>
      <sz val="11"/>
      <color theme="1"/>
      <name val="Calibri"/>
      <family val="2"/>
      <charset val="1"/>
    </font>
    <font>
      <sz val="10"/>
      <name val="Arial"/>
      <family val="0"/>
    </font>
    <font>
      <sz val="10"/>
      <name val="Arial"/>
      <family val="0"/>
    </font>
    <font>
      <sz val="10"/>
      <name val="Arial"/>
      <family val="0"/>
    </font>
    <font>
      <b val="true"/>
      <sz val="18"/>
      <color rgb="FF1F3864"/>
      <name val="Arial"/>
      <family val="0"/>
      <charset val="1"/>
    </font>
    <font>
      <i val="true"/>
      <sz val="11"/>
      <color rgb="FF595959"/>
      <name val="Arial"/>
      <family val="0"/>
      <charset val="1"/>
    </font>
    <font>
      <i val="true"/>
      <sz val="10"/>
      <color rgb="FFC00000"/>
      <name val="Arial"/>
      <family val="0"/>
      <charset val="1"/>
    </font>
    <font>
      <b val="true"/>
      <sz val="10"/>
      <name val="Arial"/>
      <family val="0"/>
      <charset val="1"/>
    </font>
    <font>
      <sz val="10"/>
      <name val="Arial"/>
      <family val="0"/>
      <charset val="1"/>
    </font>
    <font>
      <b val="true"/>
      <sz val="12"/>
      <color rgb="FF1F3864"/>
      <name val="Arial"/>
      <family val="0"/>
      <charset val="1"/>
    </font>
    <font>
      <b val="true"/>
      <sz val="11"/>
      <color rgb="FF1F3864"/>
      <name val="Arial"/>
      <family val="0"/>
      <charset val="1"/>
    </font>
    <font>
      <b val="true"/>
      <sz val="10"/>
      <color rgb="FFFFFFFF"/>
      <name val="Arial"/>
      <family val="0"/>
      <charset val="1"/>
    </font>
    <font>
      <sz val="10"/>
      <color rgb="FF0000FF"/>
      <name val="Arial"/>
      <family val="0"/>
      <charset val="1"/>
    </font>
  </fonts>
  <fills count="12">
    <fill>
      <patternFill patternType="none"/>
    </fill>
    <fill>
      <patternFill patternType="gray125"/>
    </fill>
    <fill>
      <patternFill patternType="solid">
        <fgColor rgb="FFFFE699"/>
        <bgColor rgb="FFF8CBAD"/>
      </patternFill>
    </fill>
    <fill>
      <patternFill patternType="solid">
        <fgColor rgb="FF1F3864"/>
        <bgColor rgb="FF333333"/>
      </patternFill>
    </fill>
    <fill>
      <patternFill patternType="solid">
        <fgColor rgb="FF7F7F7F"/>
        <bgColor rgb="FF969696"/>
      </patternFill>
    </fill>
    <fill>
      <patternFill patternType="solid">
        <fgColor rgb="FF2E75B6"/>
        <bgColor rgb="FF0066CC"/>
      </patternFill>
    </fill>
    <fill>
      <patternFill patternType="solid">
        <fgColor rgb="FF548235"/>
        <bgColor rgb="FF339966"/>
      </patternFill>
    </fill>
    <fill>
      <patternFill patternType="solid">
        <fgColor rgb="FFBF8F00"/>
        <bgColor rgb="FFFF6600"/>
      </patternFill>
    </fill>
    <fill>
      <patternFill patternType="solid">
        <fgColor rgb="FFD9E2F3"/>
        <bgColor rgb="FFEAF1FB"/>
      </patternFill>
    </fill>
    <fill>
      <patternFill patternType="solid">
        <fgColor rgb="FFC6E0B4"/>
        <bgColor rgb="FFD9E2F3"/>
      </patternFill>
    </fill>
    <fill>
      <patternFill patternType="solid">
        <fgColor rgb="FFF8CBAD"/>
        <bgColor rgb="FFFFE699"/>
      </patternFill>
    </fill>
    <fill>
      <patternFill patternType="solid">
        <fgColor rgb="FFEAF1FB"/>
        <bgColor rgb="FFD9E2F3"/>
      </patternFill>
    </fill>
  </fills>
  <borders count="3">
    <border diagonalUp="false" diagonalDown="false">
      <left/>
      <right/>
      <top/>
      <bottom/>
      <diagonal/>
    </border>
    <border diagonalUp="false" diagonalDown="false">
      <left style="thin">
        <color rgb="FFB7B7B7"/>
      </left>
      <right/>
      <top style="thin">
        <color rgb="FFB7B7B7"/>
      </top>
      <bottom style="thin">
        <color rgb="FFB7B7B7"/>
      </bottom>
      <diagonal/>
    </border>
    <border diagonalUp="false" diagonalDown="false">
      <left style="thin">
        <color rgb="FFB7B7B7"/>
      </left>
      <right style="thin">
        <color rgb="FFB7B7B7"/>
      </right>
      <top style="thin">
        <color rgb="FFB7B7B7"/>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right" vertical="bottom" textRotation="0" wrapText="false" indent="0" shrinkToFit="false"/>
      <protection locked="true" hidden="false"/>
    </xf>
    <xf numFmtId="166" fontId="8" fillId="0" borderId="2" xfId="0" applyFont="true" applyBorder="true" applyAlignment="true" applyProtection="false">
      <alignment horizontal="right"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true" applyProtection="false">
      <alignment horizontal="right" vertical="bottom" textRotation="0" wrapText="false" indent="0" shrinkToFit="false"/>
      <protection locked="true" hidden="false"/>
    </xf>
    <xf numFmtId="164" fontId="11" fillId="3" borderId="2" xfId="0" applyFont="true" applyBorder="true" applyAlignment="true" applyProtection="false">
      <alignment horizontal="center" vertical="center" textRotation="0" wrapText="true" indent="0" shrinkToFit="false"/>
      <protection locked="true" hidden="false"/>
    </xf>
    <xf numFmtId="164" fontId="11" fillId="4"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center" vertical="center" textRotation="0" wrapText="true" indent="0" shrinkToFit="false"/>
      <protection locked="true" hidden="false"/>
    </xf>
    <xf numFmtId="164" fontId="11" fillId="6" borderId="2" xfId="0" applyFont="true" applyBorder="true" applyAlignment="true" applyProtection="false">
      <alignment horizontal="center" vertical="center" textRotation="0" wrapText="true" indent="0" shrinkToFit="false"/>
      <protection locked="true" hidden="false"/>
    </xf>
    <xf numFmtId="164" fontId="11" fillId="7" borderId="2"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true" indent="0" shrinkToFit="false"/>
      <protection locked="true" hidden="false"/>
    </xf>
    <xf numFmtId="164" fontId="7" fillId="8" borderId="2" xfId="0" applyFont="true" applyBorder="true" applyAlignment="false" applyProtection="false">
      <alignment horizontal="general" vertical="bottom" textRotation="0" wrapText="false" indent="0" shrinkToFit="false"/>
      <protection locked="true" hidden="false"/>
    </xf>
    <xf numFmtId="168" fontId="8" fillId="8" borderId="2" xfId="0" applyFont="true" applyBorder="true" applyAlignment="true" applyProtection="false">
      <alignment horizontal="center" vertical="bottom" textRotation="0" wrapText="false" indent="0" shrinkToFit="false"/>
      <protection locked="true" hidden="false"/>
    </xf>
    <xf numFmtId="169" fontId="8" fillId="8" borderId="2" xfId="0" applyFont="true" applyBorder="true" applyAlignment="true" applyProtection="false">
      <alignment horizontal="center" vertical="bottom" textRotation="0" wrapText="false" indent="0" shrinkToFit="false"/>
      <protection locked="true" hidden="false"/>
    </xf>
    <xf numFmtId="167" fontId="7" fillId="8" borderId="2" xfId="0" applyFont="true" applyBorder="true" applyAlignment="false" applyProtection="false">
      <alignment horizontal="general" vertical="bottom" textRotation="0" wrapText="false" indent="0" shrinkToFit="false"/>
      <protection locked="true" hidden="false"/>
    </xf>
    <xf numFmtId="167" fontId="8" fillId="0" borderId="2" xfId="0" applyFont="true" applyBorder="true" applyAlignment="false" applyProtection="false">
      <alignment horizontal="general" vertical="bottom" textRotation="0" wrapText="false" indent="0" shrinkToFit="false"/>
      <protection locked="true" hidden="false"/>
    </xf>
    <xf numFmtId="164" fontId="10" fillId="9" borderId="1" xfId="0" applyFont="true" applyBorder="true" applyAlignment="true" applyProtection="false">
      <alignment horizontal="left" vertical="bottom" textRotation="0" wrapText="false" indent="0" shrinkToFit="false"/>
      <protection locked="true" hidden="false"/>
    </xf>
    <xf numFmtId="164" fontId="8" fillId="8" borderId="2" xfId="0" applyFont="true" applyBorder="true" applyAlignment="true" applyProtection="false">
      <alignment horizontal="center" vertical="bottom" textRotation="0" wrapText="false" indent="0" shrinkToFit="false"/>
      <protection locked="true" hidden="false"/>
    </xf>
    <xf numFmtId="165" fontId="8" fillId="8" borderId="2" xfId="0" applyFont="true" applyBorder="true" applyAlignment="true" applyProtection="false">
      <alignment horizontal="center" vertical="bottom" textRotation="0" wrapText="false" indent="0" shrinkToFit="false"/>
      <protection locked="true" hidden="false"/>
    </xf>
    <xf numFmtId="167" fontId="8" fillId="8" borderId="2" xfId="0" applyFont="true" applyBorder="true" applyAlignment="true" applyProtection="false">
      <alignment horizontal="center" vertical="bottom" textRotation="0" wrapText="false" indent="0" shrinkToFit="false"/>
      <protection locked="true" hidden="false"/>
    </xf>
    <xf numFmtId="167" fontId="8" fillId="0" borderId="2" xfId="0" applyFont="true" applyBorder="true" applyAlignment="true" applyProtection="false">
      <alignment horizontal="right" vertical="bottom" textRotation="0" wrapText="false" indent="0" shrinkToFit="false"/>
      <protection locked="true" hidden="false"/>
    </xf>
    <xf numFmtId="168" fontId="12" fillId="0" borderId="2" xfId="0" applyFont="true" applyBorder="true" applyAlignment="true" applyProtection="false">
      <alignment horizontal="right" vertical="bottom" textRotation="0" wrapText="false" indent="0" shrinkToFit="false"/>
      <protection locked="true" hidden="false"/>
    </xf>
    <xf numFmtId="169" fontId="12" fillId="0" borderId="2" xfId="0" applyFont="true" applyBorder="true" applyAlignment="true" applyProtection="false">
      <alignment horizontal="right" vertical="bottom" textRotation="0" wrapText="false" indent="0" shrinkToFit="false"/>
      <protection locked="true" hidden="false"/>
    </xf>
    <xf numFmtId="170" fontId="12" fillId="0" borderId="2" xfId="0" applyFont="true" applyBorder="true" applyAlignment="true" applyProtection="false">
      <alignment horizontal="right" vertical="bottom" textRotation="0" wrapText="false" indent="0" shrinkToFit="false"/>
      <protection locked="true" hidden="false"/>
    </xf>
    <xf numFmtId="168" fontId="8" fillId="0" borderId="2" xfId="0" applyFont="true" applyBorder="true" applyAlignment="true" applyProtection="false">
      <alignment horizontal="right" vertical="bottom" textRotation="0" wrapText="false" indent="0" shrinkToFit="false"/>
      <protection locked="true" hidden="false"/>
    </xf>
    <xf numFmtId="169" fontId="8" fillId="0" borderId="2" xfId="0" applyFont="true" applyBorder="true" applyAlignment="true" applyProtection="false">
      <alignment horizontal="right"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8" fillId="10" borderId="2" xfId="0" applyFont="true" applyBorder="true" applyAlignment="true" applyProtection="false">
      <alignment horizontal="general" vertical="top" textRotation="0" wrapText="true" indent="0" shrinkToFit="false"/>
      <protection locked="true" hidden="false"/>
    </xf>
    <xf numFmtId="164" fontId="0" fillId="8" borderId="2" xfId="0" applyFont="false" applyBorder="true" applyAlignment="false" applyProtection="false">
      <alignment horizontal="general" vertical="bottom" textRotation="0" wrapText="false" indent="0" shrinkToFit="false"/>
      <protection locked="true" hidden="false"/>
    </xf>
    <xf numFmtId="164" fontId="7" fillId="8" borderId="2" xfId="0" applyFont="true" applyBorder="true" applyAlignment="true" applyProtection="false">
      <alignment horizontal="center" vertical="bottom" textRotation="0" wrapText="false" indent="0" shrinkToFit="false"/>
      <protection locked="true" hidden="false"/>
    </xf>
    <xf numFmtId="171" fontId="8" fillId="0" borderId="2" xfId="0" applyFont="true" applyBorder="true" applyAlignment="false" applyProtection="false">
      <alignment horizontal="general" vertical="bottom" textRotation="0" wrapText="false" indent="0" shrinkToFit="false"/>
      <protection locked="true" hidden="false"/>
    </xf>
    <xf numFmtId="169" fontId="8"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false" indent="0" shrinkToFit="false"/>
      <protection locked="true" hidden="false"/>
    </xf>
    <xf numFmtId="164" fontId="7" fillId="8" borderId="0" xfId="0" applyFont="true" applyBorder="false" applyAlignment="false" applyProtection="false">
      <alignment horizontal="general" vertical="bottom" textRotation="0" wrapText="false" indent="0" shrinkToFit="false"/>
      <protection locked="true" hidden="false"/>
    </xf>
    <xf numFmtId="169" fontId="7" fillId="8" borderId="2" xfId="0" applyFont="true" applyBorder="true" applyAlignment="false" applyProtection="false">
      <alignment horizontal="general" vertical="bottom" textRotation="0" wrapText="false" indent="0" shrinkToFit="false"/>
      <protection locked="true" hidden="false"/>
    </xf>
    <xf numFmtId="166" fontId="8" fillId="0" borderId="2" xfId="0" applyFont="true" applyBorder="true" applyAlignment="false" applyProtection="false">
      <alignment horizontal="general" vertical="bottom" textRotation="0" wrapText="false" indent="0" shrinkToFit="false"/>
      <protection locked="true" hidden="false"/>
    </xf>
    <xf numFmtId="164" fontId="8" fillId="11" borderId="2" xfId="0" applyFont="true" applyBorder="true" applyAlignment="false" applyProtection="false">
      <alignment horizontal="general" vertical="bottom" textRotation="0" wrapText="false" indent="0" shrinkToFit="false"/>
      <protection locked="true" hidden="false"/>
    </xf>
    <xf numFmtId="167" fontId="8" fillId="11" borderId="2" xfId="0" applyFont="true" applyBorder="true" applyAlignment="false" applyProtection="false">
      <alignment horizontal="general" vertical="bottom" textRotation="0" wrapText="false" indent="0" shrinkToFit="false"/>
      <protection locked="true" hidden="false"/>
    </xf>
    <xf numFmtId="166" fontId="8" fillId="11" borderId="2" xfId="0" applyFont="true" applyBorder="true" applyAlignment="false" applyProtection="false">
      <alignment horizontal="general" vertical="bottom" textRotation="0" wrapText="false" indent="0" shrinkToFit="false"/>
      <protection locked="true" hidden="false"/>
    </xf>
    <xf numFmtId="165" fontId="8" fillId="8" borderId="2"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false" applyProtection="false">
      <alignment horizontal="general" vertical="bottom" textRotation="0" wrapText="false" indent="0" shrinkToFit="false"/>
      <protection locked="true" hidden="false"/>
    </xf>
    <xf numFmtId="165" fontId="7" fillId="8"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bgColor rgb="FFC6E0B4"/>
        </patternFill>
      </fill>
    </dxf>
    <dxf>
      <fill>
        <patternFill>
          <bgColor rgb="FFF8CBAD"/>
        </patternFill>
      </fill>
    </dxf>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7F7F7F"/>
          <bgColor rgb="FF000000"/>
        </patternFill>
      </fill>
    </dxf>
    <dxf>
      <fill>
        <patternFill patternType="solid">
          <fgColor rgb="FF2E75B6"/>
          <bgColor rgb="FF000000"/>
        </patternFill>
      </fill>
    </dxf>
    <dxf>
      <fill>
        <patternFill patternType="solid">
          <fgColor rgb="FF548235"/>
          <bgColor rgb="FF000000"/>
        </patternFill>
      </fill>
    </dxf>
    <dxf>
      <fill>
        <patternFill patternType="solid">
          <fgColor rgb="FFBF8F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008080"/>
      <rgbColor rgb="FFB7B7B7"/>
      <rgbColor rgb="FF7F7F7F"/>
      <rgbColor rgb="FF9999FF"/>
      <rgbColor rgb="FF993366"/>
      <rgbColor rgb="FFFFFFCC"/>
      <rgbColor rgb="FFEAF1FB"/>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6E0B4"/>
      <rgbColor rgb="FFFFE699"/>
      <rgbColor rgb="FF99CCFF"/>
      <rgbColor rgb="FFFF99CC"/>
      <rgbColor rgb="FFCC99FF"/>
      <rgbColor rgb="FFF8CBAD"/>
      <rgbColor rgb="FF2E75B6"/>
      <rgbColor rgb="FF33CCCC"/>
      <rgbColor rgb="FF99CC00"/>
      <rgbColor rgb="FFFFCC00"/>
      <rgbColor rgb="FFBF8F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3:F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6" min="2" style="0" width="22"/>
    <col collapsed="false" customWidth="true" hidden="false" outlineLevel="0" max="7" min="7" style="0" width="3"/>
  </cols>
  <sheetData>
    <row r="3" customFormat="false" ht="22.05" hidden="false" customHeight="false" outlineLevel="0" collapsed="false">
      <c r="B3" s="1" t="s">
        <v>0</v>
      </c>
      <c r="C3" s="1"/>
      <c r="D3" s="1"/>
      <c r="E3" s="1"/>
      <c r="F3" s="1"/>
    </row>
    <row r="4" customFormat="false" ht="15" hidden="false" customHeight="false" outlineLevel="0" collapsed="false">
      <c r="B4" s="2" t="s">
        <v>1</v>
      </c>
      <c r="C4" s="2"/>
      <c r="D4" s="2"/>
      <c r="E4" s="2"/>
      <c r="F4" s="2"/>
    </row>
    <row r="6" customFormat="false" ht="33.75" hidden="false" customHeight="true" outlineLevel="0" collapsed="false">
      <c r="B6" s="3" t="s">
        <v>2</v>
      </c>
      <c r="C6" s="3"/>
      <c r="D6" s="3"/>
      <c r="E6" s="3"/>
      <c r="F6" s="3"/>
    </row>
    <row r="7" customFormat="false" ht="33.75" hidden="false" customHeight="true" outlineLevel="0" collapsed="false">
      <c r="B7" s="3"/>
      <c r="C7" s="3"/>
      <c r="D7" s="3"/>
      <c r="E7" s="3"/>
      <c r="F7" s="3"/>
    </row>
    <row r="9" customFormat="false" ht="15" hidden="false" customHeight="false" outlineLevel="0" collapsed="false">
      <c r="B9" s="4" t="s">
        <v>3</v>
      </c>
      <c r="C9" s="5" t="s">
        <v>4</v>
      </c>
    </row>
    <row r="10" customFormat="false" ht="15" hidden="false" customHeight="false" outlineLevel="0" collapsed="false">
      <c r="B10" s="4" t="s">
        <v>5</v>
      </c>
      <c r="C10" s="5" t="s">
        <v>6</v>
      </c>
    </row>
    <row r="11" customFormat="false" ht="15" hidden="false" customHeight="false" outlineLevel="0" collapsed="false">
      <c r="B11" s="4" t="s">
        <v>7</v>
      </c>
      <c r="C11" s="5" t="s">
        <v>8</v>
      </c>
    </row>
    <row r="12" customFormat="false" ht="15" hidden="false" customHeight="false" outlineLevel="0" collapsed="false">
      <c r="B12" s="4" t="s">
        <v>9</v>
      </c>
      <c r="C12" s="5" t="s">
        <v>10</v>
      </c>
    </row>
    <row r="13" customFormat="false" ht="15" hidden="false" customHeight="false" outlineLevel="0" collapsed="false">
      <c r="B13" s="4" t="s">
        <v>11</v>
      </c>
      <c r="C13" s="5" t="s">
        <v>12</v>
      </c>
    </row>
    <row r="15" customFormat="false" ht="15" hidden="false" customHeight="false" outlineLevel="0" collapsed="false">
      <c r="B15" s="6" t="s">
        <v>13</v>
      </c>
      <c r="C15" s="6"/>
      <c r="D15" s="6"/>
      <c r="E15" s="6"/>
      <c r="F15" s="6"/>
    </row>
    <row r="16" customFormat="false" ht="15" hidden="false" customHeight="false" outlineLevel="0" collapsed="false">
      <c r="B16" s="4" t="s">
        <v>14</v>
      </c>
      <c r="C16" s="7" t="s">
        <v>15</v>
      </c>
      <c r="D16" s="7"/>
      <c r="E16" s="7"/>
      <c r="F16" s="7"/>
    </row>
    <row r="17" customFormat="false" ht="15" hidden="false" customHeight="false" outlineLevel="0" collapsed="false">
      <c r="B17" s="4" t="s">
        <v>16</v>
      </c>
      <c r="C17" s="7" t="s">
        <v>17</v>
      </c>
      <c r="D17" s="7"/>
      <c r="E17" s="7"/>
      <c r="F17" s="7"/>
    </row>
    <row r="18" customFormat="false" ht="15" hidden="false" customHeight="false" outlineLevel="0" collapsed="false">
      <c r="B18" s="4" t="s">
        <v>18</v>
      </c>
      <c r="C18" s="7" t="s">
        <v>19</v>
      </c>
      <c r="D18" s="7"/>
      <c r="E18" s="7"/>
      <c r="F18" s="7"/>
    </row>
    <row r="19" customFormat="false" ht="15" hidden="false" customHeight="false" outlineLevel="0" collapsed="false">
      <c r="B19" s="4" t="s">
        <v>20</v>
      </c>
      <c r="C19" s="7" t="s">
        <v>21</v>
      </c>
      <c r="D19" s="7"/>
      <c r="E19" s="7"/>
      <c r="F19" s="7"/>
    </row>
    <row r="21" customFormat="false" ht="15" hidden="false" customHeight="false" outlineLevel="0" collapsed="false">
      <c r="B21" s="6" t="s">
        <v>22</v>
      </c>
      <c r="C21" s="6"/>
      <c r="D21" s="6"/>
      <c r="E21" s="6"/>
      <c r="F21" s="6"/>
    </row>
    <row r="22" customFormat="false" ht="35.05" hidden="false" customHeight="true" outlineLevel="0" collapsed="false">
      <c r="B22" s="8" t="s">
        <v>23</v>
      </c>
      <c r="C22" s="8"/>
      <c r="D22" s="8"/>
      <c r="E22" s="8"/>
      <c r="F22" s="8"/>
    </row>
    <row r="24" customFormat="false" ht="15" hidden="false" customHeight="false" outlineLevel="0" collapsed="false">
      <c r="B24" s="6" t="s">
        <v>24</v>
      </c>
      <c r="C24" s="6"/>
      <c r="D24" s="6"/>
      <c r="E24" s="6"/>
      <c r="F24" s="6"/>
    </row>
    <row r="25" customFormat="false" ht="23.85" hidden="false" customHeight="true" outlineLevel="0" collapsed="false">
      <c r="B25" s="8" t="s">
        <v>25</v>
      </c>
      <c r="C25" s="8"/>
      <c r="D25" s="8"/>
      <c r="E25" s="8"/>
      <c r="F25" s="8"/>
    </row>
    <row r="26" customFormat="false" ht="23.85" hidden="false" customHeight="true" outlineLevel="0" collapsed="false">
      <c r="B26" s="8" t="s">
        <v>26</v>
      </c>
      <c r="C26" s="8"/>
      <c r="D26" s="8"/>
      <c r="E26" s="8"/>
      <c r="F26" s="8"/>
    </row>
    <row r="27" customFormat="false" ht="23.85" hidden="false" customHeight="true" outlineLevel="0" collapsed="false">
      <c r="B27" s="8" t="s">
        <v>27</v>
      </c>
      <c r="C27" s="8"/>
      <c r="D27" s="8"/>
      <c r="E27" s="8"/>
      <c r="F27" s="8"/>
    </row>
    <row r="28" customFormat="false" ht="23.85" hidden="false" customHeight="true" outlineLevel="0" collapsed="false">
      <c r="B28" s="8" t="s">
        <v>28</v>
      </c>
      <c r="C28" s="8"/>
      <c r="D28" s="8"/>
      <c r="E28" s="8"/>
      <c r="F28" s="8"/>
    </row>
    <row r="29" customFormat="false" ht="23.85" hidden="false" customHeight="true" outlineLevel="0" collapsed="false">
      <c r="B29" s="8" t="s">
        <v>29</v>
      </c>
      <c r="C29" s="8"/>
      <c r="D29" s="8"/>
      <c r="E29" s="8"/>
      <c r="F29" s="8"/>
    </row>
    <row r="30" customFormat="false" ht="23.85" hidden="false" customHeight="true" outlineLevel="0" collapsed="false">
      <c r="B30" s="8" t="s">
        <v>30</v>
      </c>
      <c r="C30" s="8"/>
      <c r="D30" s="8"/>
      <c r="E30" s="8"/>
      <c r="F30" s="8"/>
    </row>
    <row r="31" customFormat="false" ht="23.85" hidden="false" customHeight="true" outlineLevel="0" collapsed="false">
      <c r="B31" s="8" t="s">
        <v>31</v>
      </c>
      <c r="C31" s="8"/>
      <c r="D31" s="8"/>
      <c r="E31" s="8"/>
      <c r="F31" s="8"/>
    </row>
    <row r="32" customFormat="false" ht="23.85" hidden="false" customHeight="true" outlineLevel="0" collapsed="false">
      <c r="B32" s="8" t="s">
        <v>32</v>
      </c>
      <c r="C32" s="8"/>
      <c r="D32" s="8"/>
      <c r="E32" s="8"/>
      <c r="F32" s="8"/>
    </row>
  </sheetData>
  <mergeCells count="19">
    <mergeCell ref="B3:F3"/>
    <mergeCell ref="B4:F4"/>
    <mergeCell ref="B6:F7"/>
    <mergeCell ref="B15:F15"/>
    <mergeCell ref="C16:F16"/>
    <mergeCell ref="C17:F17"/>
    <mergeCell ref="C18:F18"/>
    <mergeCell ref="C19:F19"/>
    <mergeCell ref="B21:F21"/>
    <mergeCell ref="B22:F22"/>
    <mergeCell ref="B24:F24"/>
    <mergeCell ref="B25:F25"/>
    <mergeCell ref="B26:F26"/>
    <mergeCell ref="B27:F27"/>
    <mergeCell ref="B28:F28"/>
    <mergeCell ref="B29:F29"/>
    <mergeCell ref="B30:F30"/>
    <mergeCell ref="B31:F31"/>
    <mergeCell ref="B32:F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33</v>
      </c>
      <c r="B1" s="1"/>
      <c r="C1" s="1"/>
      <c r="D1" s="1"/>
      <c r="E1" s="1"/>
      <c r="F1" s="1"/>
    </row>
    <row r="2" customFormat="false" ht="33.75" hidden="false" customHeight="true" outlineLevel="0" collapsed="false">
      <c r="A2" s="9" t="s">
        <v>34</v>
      </c>
      <c r="B2" s="9"/>
      <c r="C2" s="9"/>
      <c r="D2" s="9"/>
      <c r="E2" s="9"/>
      <c r="F2" s="9"/>
    </row>
    <row r="4" customFormat="false" ht="19.5" hidden="false" customHeight="true" outlineLevel="0" collapsed="false">
      <c r="A4" s="6" t="s">
        <v>35</v>
      </c>
      <c r="B4" s="6"/>
      <c r="C4" s="6"/>
      <c r="D4" s="6"/>
      <c r="E4" s="6"/>
      <c r="F4" s="6"/>
    </row>
    <row r="5" customFormat="false" ht="15" hidden="false" customHeight="false" outlineLevel="0" collapsed="false">
      <c r="A5" s="10" t="s">
        <v>36</v>
      </c>
      <c r="B5" s="10"/>
      <c r="C5" s="10"/>
      <c r="D5" s="10"/>
      <c r="E5" s="10"/>
      <c r="F5" s="11" t="n">
        <f aca="false">Underwriting!F14</f>
        <v>516</v>
      </c>
    </row>
    <row r="6" customFormat="false" ht="15" hidden="false" customHeight="false" outlineLevel="0" collapsed="false">
      <c r="A6" s="10" t="s">
        <v>37</v>
      </c>
      <c r="B6" s="10"/>
      <c r="C6" s="10"/>
      <c r="D6" s="10"/>
      <c r="E6" s="10"/>
      <c r="F6" s="12" t="n">
        <f aca="false">Underwriting!F13</f>
        <v>7.57945043650613</v>
      </c>
    </row>
    <row r="7" customFormat="false" ht="15" hidden="false" customHeight="false" outlineLevel="0" collapsed="false">
      <c r="A7" s="13" t="s">
        <v>38</v>
      </c>
      <c r="B7" s="13"/>
      <c r="C7" s="13"/>
      <c r="D7" s="13"/>
      <c r="E7" s="13"/>
      <c r="F7" s="14" t="n">
        <f aca="false">Underwriting!F15</f>
        <v>46931.957102846</v>
      </c>
    </row>
    <row r="9" customFormat="false" ht="19.5" hidden="false" customHeight="true" outlineLevel="0" collapsed="false">
      <c r="A9" s="6" t="s">
        <v>39</v>
      </c>
      <c r="B9" s="6"/>
      <c r="C9" s="6"/>
      <c r="D9" s="6"/>
      <c r="E9" s="6"/>
      <c r="F9" s="6"/>
    </row>
    <row r="10" customFormat="false" ht="31.5" hidden="false" customHeight="true" outlineLevel="0" collapsed="false">
      <c r="A10" s="15" t="s">
        <v>40</v>
      </c>
      <c r="B10" s="15" t="s">
        <v>41</v>
      </c>
      <c r="C10" s="16" t="s">
        <v>42</v>
      </c>
      <c r="D10" s="17" t="s">
        <v>16</v>
      </c>
      <c r="E10" s="18" t="s">
        <v>18</v>
      </c>
      <c r="F10" s="19" t="s">
        <v>20</v>
      </c>
    </row>
    <row r="11" customFormat="false" ht="27.75" hidden="false" customHeight="true" outlineLevel="0" collapsed="false">
      <c r="A11" s="20" t="s">
        <v>43</v>
      </c>
      <c r="B11" s="21"/>
      <c r="C11" s="21" t="str">
        <f aca="false">'Vendor Cost Comparison'!C15</f>
        <v>Current Network</v>
      </c>
      <c r="D11" s="21" t="str">
        <f aca="false">'Vendor Cost Comparison'!D15</f>
        <v>Broad National Vision Network</v>
      </c>
      <c r="E11" s="21" t="str">
        <f aca="false">'Vendor Cost Comparison'!E15</f>
        <v>Preferred / Narrow Vision Network</v>
      </c>
      <c r="F11" s="21" t="str">
        <f aca="false">'Vendor Cost Comparison'!F15</f>
        <v>Standard Vision Network</v>
      </c>
    </row>
    <row r="12" customFormat="false" ht="15" hidden="false" customHeight="false" outlineLevel="0" collapsed="false">
      <c r="A12" s="22" t="s">
        <v>44</v>
      </c>
      <c r="B12" s="23" t="n">
        <f aca="false">'Vendor Cost Comparison'!B16</f>
        <v>1</v>
      </c>
      <c r="C12" s="23" t="n">
        <f aca="false">'Vendor Cost Comparison'!C16</f>
        <v>1.01222314742476</v>
      </c>
      <c r="D12" s="23" t="n">
        <f aca="false">'Vendor Cost Comparison'!D16</f>
        <v>0.957373237334446</v>
      </c>
      <c r="E12" s="23" t="n">
        <f aca="false">'Vendor Cost Comparison'!E16</f>
        <v>0.810372678880292</v>
      </c>
      <c r="F12" s="23" t="n">
        <f aca="false">'Vendor Cost Comparison'!F16</f>
        <v>0.887519335225317</v>
      </c>
    </row>
    <row r="13" customFormat="false" ht="15" hidden="false" customHeight="false" outlineLevel="0" collapsed="false">
      <c r="A13" s="22" t="s">
        <v>45</v>
      </c>
      <c r="B13" s="24" t="n">
        <f aca="false">'Vendor Cost Comparison'!B17</f>
        <v>0</v>
      </c>
      <c r="C13" s="24" t="n">
        <f aca="false">'Vendor Cost Comparison'!C17</f>
        <v>-0.0122231474247552</v>
      </c>
      <c r="D13" s="24" t="n">
        <f aca="false">'Vendor Cost Comparison'!D17</f>
        <v>0.0426267626655545</v>
      </c>
      <c r="E13" s="24" t="n">
        <f aca="false">'Vendor Cost Comparison'!E17</f>
        <v>0.189627321119708</v>
      </c>
      <c r="F13" s="24" t="n">
        <f aca="false">'Vendor Cost Comparison'!F17</f>
        <v>0.112480664774683</v>
      </c>
    </row>
    <row r="14" customFormat="false" ht="15" hidden="false" customHeight="false" outlineLevel="0" collapsed="false">
      <c r="A14" s="22" t="s">
        <v>46</v>
      </c>
      <c r="B14" s="25" t="n">
        <f aca="false">'Vendor Cost Comparison'!B23</f>
        <v>46931.957102846</v>
      </c>
      <c r="C14" s="25" t="n">
        <f aca="false">'Vendor Cost Comparison'!C23</f>
        <v>47505.6133334463</v>
      </c>
      <c r="D14" s="25" t="n">
        <f aca="false">'Vendor Cost Comparison'!D23</f>
        <v>44931.399705993</v>
      </c>
      <c r="E14" s="25" t="n">
        <f aca="false">'Vendor Cost Comparison'!E23</f>
        <v>38032.3758025283</v>
      </c>
      <c r="F14" s="25" t="n">
        <f aca="false">'Vendor Cost Comparison'!F23</f>
        <v>41653.0193687409</v>
      </c>
    </row>
    <row r="15" customFormat="false" ht="15" hidden="false" customHeight="false" outlineLevel="0" collapsed="false">
      <c r="A15" s="20" t="s">
        <v>47</v>
      </c>
      <c r="B15" s="26" t="n">
        <f aca="false">'Vendor Cost Comparison'!B26</f>
        <v>0</v>
      </c>
      <c r="C15" s="26" t="n">
        <f aca="false">'Vendor Cost Comparison'!C26</f>
        <v>-573.656230600369</v>
      </c>
      <c r="D15" s="26" t="n">
        <f aca="false">'Vendor Cost Comparison'!D26</f>
        <v>2000.55739685301</v>
      </c>
      <c r="E15" s="26" t="n">
        <f aca="false">'Vendor Cost Comparison'!E26</f>
        <v>8899.58130031773</v>
      </c>
      <c r="F15" s="26" t="n">
        <f aca="false">'Vendor Cost Comparison'!F26</f>
        <v>5278.93773410504</v>
      </c>
    </row>
    <row r="17" customFormat="false" ht="15" hidden="false" customHeight="false" outlineLevel="0" collapsed="false">
      <c r="A17" s="20" t="s">
        <v>48</v>
      </c>
      <c r="B17" s="27" t="str">
        <f aca="false">'Vendor Cost Comparison'!B28</f>
        <v>Vendor B</v>
      </c>
      <c r="C17" s="27"/>
      <c r="D17" s="27"/>
      <c r="E17" s="27"/>
      <c r="F17" s="27"/>
    </row>
    <row r="19" customFormat="false" ht="19.5" hidden="false" customHeight="true" outlineLevel="0" collapsed="false">
      <c r="A19" s="6" t="s">
        <v>49</v>
      </c>
      <c r="B19" s="6"/>
      <c r="C19" s="6"/>
      <c r="D19" s="6"/>
      <c r="E19" s="6"/>
      <c r="F19" s="6"/>
    </row>
    <row r="20" customFormat="false" ht="15" hidden="false" customHeight="false" outlineLevel="0" collapsed="false">
      <c r="A20" s="22" t="s">
        <v>50</v>
      </c>
      <c r="B20" s="28"/>
      <c r="C20" s="28" t="s">
        <v>51</v>
      </c>
      <c r="D20" s="28" t="str">
        <f aca="false">'Plan Design'!C18</f>
        <v>11 of 12</v>
      </c>
      <c r="E20" s="28" t="str">
        <f aca="false">'Plan Design'!D18</f>
        <v>6 of 12</v>
      </c>
      <c r="F20" s="28" t="str">
        <f aca="false">'Plan Design'!E18</f>
        <v>12 of 12</v>
      </c>
    </row>
    <row r="22" customFormat="false" ht="19.5" hidden="false" customHeight="true" outlineLevel="0" collapsed="false">
      <c r="A22" s="6" t="s">
        <v>52</v>
      </c>
      <c r="B22" s="6"/>
      <c r="C22" s="6"/>
      <c r="D22" s="6"/>
      <c r="E22" s="6"/>
      <c r="F22" s="6"/>
    </row>
    <row r="23" customFormat="false" ht="27.75" hidden="false" customHeight="true" outlineLevel="0" collapsed="false">
      <c r="A23" s="20" t="s">
        <v>43</v>
      </c>
      <c r="B23" s="21"/>
      <c r="C23" s="21" t="str">
        <f aca="false">'Disruption Analysis'!C7</f>
        <v>Current Network</v>
      </c>
      <c r="D23" s="21" t="str">
        <f aca="false">'Disruption Analysis'!D7</f>
        <v>Broad National Vision Network</v>
      </c>
      <c r="E23" s="21" t="str">
        <f aca="false">'Disruption Analysis'!E7</f>
        <v>Preferred / Narrow Vision Network</v>
      </c>
      <c r="F23" s="21" t="str">
        <f aca="false">'Disruption Analysis'!F7</f>
        <v>Standard Vision Network</v>
      </c>
    </row>
    <row r="24" customFormat="false" ht="15" hidden="false" customHeight="false" outlineLevel="0" collapsed="false">
      <c r="A24" s="22" t="s">
        <v>53</v>
      </c>
      <c r="B24" s="29"/>
      <c r="C24" s="29" t="n">
        <f aca="false">'Disruption Analysis'!C8</f>
        <v>0</v>
      </c>
      <c r="D24" s="29" t="n">
        <f aca="false">'Disruption Analysis'!D8</f>
        <v>2</v>
      </c>
      <c r="E24" s="29" t="n">
        <f aca="false">'Disruption Analysis'!E8</f>
        <v>7</v>
      </c>
      <c r="F24" s="29" t="n">
        <f aca="false">'Disruption Analysis'!F8</f>
        <v>3</v>
      </c>
    </row>
    <row r="25" customFormat="false" ht="15" hidden="false" customHeight="false" outlineLevel="0" collapsed="false">
      <c r="A25" s="22" t="s">
        <v>54</v>
      </c>
      <c r="B25" s="29"/>
      <c r="C25" s="29" t="n">
        <f aca="false">'Disruption Analysis'!C9</f>
        <v>0</v>
      </c>
      <c r="D25" s="29" t="n">
        <f aca="false">'Disruption Analysis'!D9</f>
        <v>6</v>
      </c>
      <c r="E25" s="29" t="n">
        <f aca="false">'Disruption Analysis'!E9</f>
        <v>27</v>
      </c>
      <c r="F25" s="29" t="n">
        <f aca="false">'Disruption Analysis'!F9</f>
        <v>8</v>
      </c>
    </row>
    <row r="26" customFormat="false" ht="15" hidden="false" customHeight="false" outlineLevel="0" collapsed="false">
      <c r="A26" s="22" t="s">
        <v>55</v>
      </c>
      <c r="B26" s="30"/>
      <c r="C26" s="30" t="n">
        <f aca="false">'Disruption Analysis'!C10</f>
        <v>0</v>
      </c>
      <c r="D26" s="30" t="n">
        <f aca="false">'Disruption Analysis'!D10</f>
        <v>663.56</v>
      </c>
      <c r="E26" s="30" t="n">
        <f aca="false">'Disruption Analysis'!E10</f>
        <v>3862.65</v>
      </c>
      <c r="F26" s="30" t="n">
        <f aca="false">'Disruption Analysis'!F10</f>
        <v>1124.24</v>
      </c>
    </row>
    <row r="27" customFormat="false" ht="15" hidden="false" customHeight="false" outlineLevel="0" collapsed="false">
      <c r="A27" s="22" t="s">
        <v>56</v>
      </c>
      <c r="B27" s="24"/>
      <c r="C27" s="24" t="n">
        <f aca="false">'Disruption Analysis'!C11</f>
        <v>0</v>
      </c>
      <c r="D27" s="24" t="n">
        <f aca="false">'Disruption Analysis'!D11</f>
        <v>0.094774383093836</v>
      </c>
      <c r="E27" s="24" t="n">
        <f aca="false">'Disruption Analysis'!E11</f>
        <v>0.551691287686729</v>
      </c>
      <c r="F27" s="24" t="n">
        <f aca="false">'Disruption Analysis'!F11</f>
        <v>0.160571994166939</v>
      </c>
    </row>
    <row r="29" customFormat="false" ht="15" hidden="false" customHeight="false" outlineLevel="0" collapsed="false">
      <c r="A29" s="20" t="s">
        <v>57</v>
      </c>
      <c r="B29" s="27" t="str">
        <f aca="false">'Disruption Analysis'!B13</f>
        <v>Incumbent Renewal</v>
      </c>
      <c r="C29" s="27"/>
      <c r="D29" s="27"/>
      <c r="E29" s="27"/>
      <c r="F29" s="27"/>
    </row>
  </sheetData>
  <mergeCells count="11">
    <mergeCell ref="A1:F1"/>
    <mergeCell ref="A2:F2"/>
    <mergeCell ref="A4:F4"/>
    <mergeCell ref="A5:E5"/>
    <mergeCell ref="A6:E6"/>
    <mergeCell ref="A7:E7"/>
    <mergeCell ref="A9:F9"/>
    <mergeCell ref="B17:F17"/>
    <mergeCell ref="A19:F19"/>
    <mergeCell ref="A22:F22"/>
    <mergeCell ref="B29:F29"/>
  </mergeCells>
  <conditionalFormatting sqref="C13:F13">
    <cfRule type="expression" priority="2" aboveAverage="0" equalAverage="0" bottom="0" percent="0" rank="0" text="" dxfId="0">
      <formula>C13=MAX($C13:$F13)</formula>
    </cfRule>
  </conditionalFormatting>
  <conditionalFormatting sqref="C14:F14">
    <cfRule type="expression" priority="3" aboveAverage="0" equalAverage="0" bottom="0" percent="0" rank="0" text="" dxfId="0">
      <formula>C14=MIN($C14:$F14)</formula>
    </cfRule>
  </conditionalFormatting>
  <conditionalFormatting sqref="C27:F27">
    <cfRule type="expression" priority="4" aboveAverage="0" equalAverage="0" bottom="0" percent="0" rank="0" text="" dxfId="0">
      <formula>C27=MIN($C27:$F27)</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58</v>
      </c>
      <c r="B1" s="1"/>
      <c r="C1" s="1"/>
      <c r="D1" s="1"/>
      <c r="E1" s="1"/>
      <c r="F1" s="1"/>
    </row>
    <row r="2" customFormat="false" ht="30" hidden="false" customHeight="true" outlineLevel="0" collapsed="false">
      <c r="A2" s="9" t="s">
        <v>59</v>
      </c>
      <c r="B2" s="9"/>
      <c r="C2" s="9"/>
      <c r="D2" s="9"/>
      <c r="E2" s="9"/>
      <c r="F2" s="9"/>
    </row>
    <row r="4" customFormat="false" ht="19.5" hidden="false" customHeight="true" outlineLevel="0" collapsed="false">
      <c r="A4" s="6" t="s">
        <v>60</v>
      </c>
      <c r="B4" s="6"/>
      <c r="C4" s="6"/>
      <c r="D4" s="6"/>
      <c r="E4" s="6"/>
      <c r="F4" s="6"/>
    </row>
    <row r="5" customFormat="false" ht="15" hidden="false" customHeight="false" outlineLevel="0" collapsed="false">
      <c r="A5" s="10" t="s">
        <v>61</v>
      </c>
      <c r="B5" s="10"/>
      <c r="C5" s="10"/>
      <c r="D5" s="10"/>
      <c r="E5" s="10"/>
      <c r="F5" s="11" t="n">
        <f aca="false">SUM('Claims Experience'!B18:B29)</f>
        <v>6178</v>
      </c>
    </row>
    <row r="6" customFormat="false" ht="15" hidden="false" customHeight="false" outlineLevel="0" collapsed="false">
      <c r="A6" s="10" t="s">
        <v>62</v>
      </c>
      <c r="B6" s="10"/>
      <c r="C6" s="10"/>
      <c r="D6" s="10"/>
      <c r="E6" s="10"/>
      <c r="F6" s="31" t="n">
        <f aca="false">SUM('Claims Experience'!C18:C29)</f>
        <v>44351.51</v>
      </c>
    </row>
    <row r="7" customFormat="false" ht="15" hidden="false" customHeight="false" outlineLevel="0" collapsed="false">
      <c r="A7" s="10" t="s">
        <v>63</v>
      </c>
      <c r="B7" s="10"/>
      <c r="C7" s="10"/>
      <c r="D7" s="10"/>
      <c r="E7" s="10"/>
      <c r="F7" s="12" t="n">
        <f aca="false">IFERROR(F6/F5,0)</f>
        <v>7.17894302363224</v>
      </c>
    </row>
    <row r="8" customFormat="false" ht="15" hidden="false" customHeight="false" outlineLevel="0" collapsed="false">
      <c r="A8" s="10" t="s">
        <v>64</v>
      </c>
      <c r="B8" s="10"/>
      <c r="C8" s="10"/>
      <c r="D8" s="10"/>
      <c r="E8" s="10"/>
      <c r="F8" s="32" t="n">
        <v>1.01</v>
      </c>
    </row>
    <row r="9" customFormat="false" ht="15" hidden="false" customHeight="false" outlineLevel="0" collapsed="false">
      <c r="A9" s="10" t="s">
        <v>65</v>
      </c>
      <c r="B9" s="10"/>
      <c r="C9" s="10"/>
      <c r="D9" s="10"/>
      <c r="E9" s="10"/>
      <c r="F9" s="12" t="n">
        <f aca="false">F7*F8</f>
        <v>7.25073245386857</v>
      </c>
    </row>
    <row r="10" customFormat="false" ht="15" hidden="false" customHeight="false" outlineLevel="0" collapsed="false">
      <c r="A10" s="10" t="s">
        <v>66</v>
      </c>
      <c r="B10" s="10"/>
      <c r="C10" s="10"/>
      <c r="D10" s="10"/>
      <c r="E10" s="10"/>
      <c r="F10" s="33" t="n">
        <v>0.03</v>
      </c>
    </row>
    <row r="11" customFormat="false" ht="15" hidden="false" customHeight="false" outlineLevel="0" collapsed="false">
      <c r="A11" s="10" t="s">
        <v>67</v>
      </c>
      <c r="B11" s="10"/>
      <c r="C11" s="10"/>
      <c r="D11" s="10"/>
      <c r="E11" s="10"/>
      <c r="F11" s="34" t="n">
        <v>18</v>
      </c>
    </row>
    <row r="12" customFormat="false" ht="15" hidden="false" customHeight="false" outlineLevel="0" collapsed="false">
      <c r="A12" s="10" t="s">
        <v>68</v>
      </c>
      <c r="B12" s="10"/>
      <c r="C12" s="10"/>
      <c r="D12" s="10"/>
      <c r="E12" s="10"/>
      <c r="F12" s="35" t="n">
        <f aca="false">(1+F10)^(F11/12)</f>
        <v>1.0453358312045</v>
      </c>
    </row>
    <row r="13" customFormat="false" ht="15" hidden="false" customHeight="false" outlineLevel="0" collapsed="false">
      <c r="A13" s="10" t="s">
        <v>37</v>
      </c>
      <c r="B13" s="10"/>
      <c r="C13" s="10"/>
      <c r="D13" s="10"/>
      <c r="E13" s="10"/>
      <c r="F13" s="12" t="n">
        <f aca="false">F9*F12</f>
        <v>7.57945043650613</v>
      </c>
    </row>
    <row r="14" customFormat="false" ht="15" hidden="false" customHeight="false" outlineLevel="0" collapsed="false">
      <c r="A14" s="10" t="s">
        <v>69</v>
      </c>
      <c r="B14" s="10"/>
      <c r="C14" s="10"/>
      <c r="D14" s="10"/>
      <c r="E14" s="10"/>
      <c r="F14" s="11" t="n">
        <f aca="false">'Claims Experience'!B29</f>
        <v>516</v>
      </c>
    </row>
    <row r="15" customFormat="false" ht="15" hidden="false" customHeight="false" outlineLevel="0" collapsed="false">
      <c r="A15" s="13" t="s">
        <v>38</v>
      </c>
      <c r="B15" s="13"/>
      <c r="C15" s="13"/>
      <c r="D15" s="13"/>
      <c r="E15" s="13"/>
      <c r="F15" s="14" t="n">
        <f aca="false">F13*12*F14</f>
        <v>46931.957102846</v>
      </c>
    </row>
  </sheetData>
  <mergeCells count="14">
    <mergeCell ref="A1:F1"/>
    <mergeCell ref="A2:F2"/>
    <mergeCell ref="A4:F4"/>
    <mergeCell ref="A5:E5"/>
    <mergeCell ref="A6:E6"/>
    <mergeCell ref="A7:E7"/>
    <mergeCell ref="A8:E8"/>
    <mergeCell ref="A9:E9"/>
    <mergeCell ref="A10:E10"/>
    <mergeCell ref="A11:E11"/>
    <mergeCell ref="A12:E12"/>
    <mergeCell ref="A13:E13"/>
    <mergeCell ref="A14:E14"/>
    <mergeCell ref="A15:E1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70</v>
      </c>
      <c r="B1" s="1"/>
      <c r="C1" s="1"/>
      <c r="D1" s="1"/>
      <c r="E1" s="1"/>
      <c r="F1" s="1"/>
    </row>
    <row r="2" customFormat="false" ht="30" hidden="false" customHeight="true" outlineLevel="0" collapsed="false">
      <c r="A2" s="9" t="s">
        <v>71</v>
      </c>
      <c r="B2" s="9"/>
      <c r="C2" s="9"/>
      <c r="D2" s="9"/>
      <c r="E2" s="9"/>
      <c r="F2" s="9"/>
    </row>
    <row r="4" customFormat="false" ht="19.5" hidden="false" customHeight="true" outlineLevel="0" collapsed="false">
      <c r="A4" s="6" t="s">
        <v>72</v>
      </c>
      <c r="B4" s="6"/>
      <c r="C4" s="6"/>
      <c r="D4" s="6"/>
      <c r="E4" s="6"/>
      <c r="F4" s="6"/>
    </row>
    <row r="5" customFormat="false" ht="15" hidden="false" customHeight="false" outlineLevel="0" collapsed="false">
      <c r="A5" s="10" t="s">
        <v>73</v>
      </c>
      <c r="B5" s="10"/>
      <c r="C5" s="10"/>
      <c r="D5" s="10"/>
      <c r="E5" s="10"/>
      <c r="F5" s="33" t="n">
        <v>0.2</v>
      </c>
    </row>
    <row r="6" customFormat="false" ht="15" hidden="false" customHeight="false" outlineLevel="0" collapsed="false">
      <c r="A6" s="10" t="s">
        <v>74</v>
      </c>
      <c r="B6" s="10"/>
      <c r="C6" s="10"/>
      <c r="D6" s="10"/>
      <c r="E6" s="10"/>
      <c r="F6" s="33" t="n">
        <v>0.3</v>
      </c>
    </row>
    <row r="7" customFormat="false" ht="15" hidden="false" customHeight="false" outlineLevel="0" collapsed="false">
      <c r="A7" s="10" t="s">
        <v>75</v>
      </c>
      <c r="B7" s="10"/>
      <c r="C7" s="10"/>
      <c r="D7" s="10"/>
      <c r="E7" s="10"/>
      <c r="F7" s="33" t="n">
        <v>0.35</v>
      </c>
    </row>
    <row r="8" customFormat="false" ht="15" hidden="false" customHeight="false" outlineLevel="0" collapsed="false">
      <c r="A8" s="10" t="s">
        <v>76</v>
      </c>
      <c r="B8" s="10"/>
      <c r="C8" s="10"/>
      <c r="D8" s="10"/>
      <c r="E8" s="10"/>
      <c r="F8" s="33" t="n">
        <v>0.15</v>
      </c>
    </row>
    <row r="9" customFormat="false" ht="15" hidden="false" customHeight="false" outlineLevel="0" collapsed="false">
      <c r="A9" s="10" t="s">
        <v>77</v>
      </c>
      <c r="B9" s="10"/>
      <c r="C9" s="10"/>
      <c r="D9" s="10"/>
      <c r="E9" s="10"/>
      <c r="F9" s="36" t="n">
        <f aca="false">SUM(F5:F8)</f>
        <v>1</v>
      </c>
    </row>
    <row r="11" customFormat="false" ht="19.5" hidden="false" customHeight="true" outlineLevel="0" collapsed="false">
      <c r="A11" s="6" t="s">
        <v>78</v>
      </c>
      <c r="B11" s="6"/>
      <c r="C11" s="6"/>
      <c r="D11" s="6"/>
      <c r="E11" s="6"/>
      <c r="F11" s="6"/>
    </row>
    <row r="12" customFormat="false" ht="30" hidden="false" customHeight="true" outlineLevel="0" collapsed="false">
      <c r="A12" s="9" t="s">
        <v>79</v>
      </c>
      <c r="B12" s="9"/>
      <c r="C12" s="9"/>
      <c r="D12" s="9"/>
      <c r="E12" s="9"/>
      <c r="F12" s="9"/>
    </row>
    <row r="14" customFormat="false" ht="31.5" hidden="false" customHeight="true" outlineLevel="0" collapsed="false">
      <c r="A14" s="15" t="s">
        <v>80</v>
      </c>
      <c r="B14" s="15" t="s">
        <v>41</v>
      </c>
      <c r="C14" s="16" t="s">
        <v>42</v>
      </c>
      <c r="D14" s="17" t="s">
        <v>16</v>
      </c>
      <c r="E14" s="18" t="s">
        <v>18</v>
      </c>
      <c r="F14" s="19" t="s">
        <v>20</v>
      </c>
    </row>
    <row r="15" customFormat="false" ht="27.75" hidden="false" customHeight="true" outlineLevel="0" collapsed="false">
      <c r="A15" s="20" t="s">
        <v>43</v>
      </c>
      <c r="B15" s="21"/>
      <c r="C15" s="21" t="s">
        <v>81</v>
      </c>
      <c r="D15" s="21" t="s">
        <v>82</v>
      </c>
      <c r="E15" s="21" t="s">
        <v>83</v>
      </c>
      <c r="F15" s="21" t="s">
        <v>84</v>
      </c>
    </row>
    <row r="16" customFormat="false" ht="15" hidden="false" customHeight="false" outlineLevel="0" collapsed="false">
      <c r="A16" s="22" t="s">
        <v>44</v>
      </c>
      <c r="B16" s="23" t="n">
        <v>1</v>
      </c>
      <c r="C16" s="23" t="n">
        <f aca="false">IFERROR(SUM('Claims Detail'!$J:$J)/SUM('Claims Detail'!$I:$I),1)</f>
        <v>1.01222314742476</v>
      </c>
      <c r="D16" s="23" t="n">
        <f aca="false">IFERROR(SUM('Claims Detail'!$M:$M)/SUM('Claims Detail'!$I:$I),1)</f>
        <v>0.957373237334446</v>
      </c>
      <c r="E16" s="23" t="n">
        <f aca="false">IFERROR(SUM('Claims Detail'!$P:$P)/SUM('Claims Detail'!$I:$I),1)</f>
        <v>0.810372678880292</v>
      </c>
      <c r="F16" s="23" t="n">
        <f aca="false">IFERROR(SUM('Claims Detail'!$S:$S)/SUM('Claims Detail'!$I:$I),1)</f>
        <v>0.887519335225317</v>
      </c>
    </row>
    <row r="17" customFormat="false" ht="15" hidden="false" customHeight="false" outlineLevel="0" collapsed="false">
      <c r="A17" s="22" t="s">
        <v>45</v>
      </c>
      <c r="B17" s="24" t="n">
        <v>0</v>
      </c>
      <c r="C17" s="24" t="n">
        <f aca="false">1-C16</f>
        <v>-0.0122231474247552</v>
      </c>
      <c r="D17" s="24" t="n">
        <f aca="false">1-D16</f>
        <v>0.0426267626655545</v>
      </c>
      <c r="E17" s="24" t="n">
        <f aca="false">1-E16</f>
        <v>0.189627321119708</v>
      </c>
      <c r="F17" s="24" t="n">
        <f aca="false">1-F16</f>
        <v>0.112480664774683</v>
      </c>
    </row>
    <row r="18" customFormat="false" ht="19.5" hidden="false" customHeight="true" outlineLevel="0" collapsed="false">
      <c r="A18" s="6" t="s">
        <v>85</v>
      </c>
      <c r="B18" s="6"/>
      <c r="C18" s="6"/>
      <c r="D18" s="6"/>
      <c r="E18" s="6"/>
      <c r="F18" s="6"/>
    </row>
    <row r="19" customFormat="false" ht="15" hidden="false" customHeight="false" outlineLevel="0" collapsed="false">
      <c r="A19" s="37" t="s">
        <v>86</v>
      </c>
      <c r="B19" s="26" t="n">
        <f aca="false">Underwriting!$F$15*$F$5</f>
        <v>9386.3914205692</v>
      </c>
      <c r="C19" s="26" t="n">
        <f aca="false">$B19*C$16</f>
        <v>9501.12266668927</v>
      </c>
      <c r="D19" s="26" t="n">
        <f aca="false">$B19*D$16</f>
        <v>8986.2799411986</v>
      </c>
      <c r="E19" s="26" t="n">
        <f aca="false">$B19*E$16</f>
        <v>7606.47516050565</v>
      </c>
      <c r="F19" s="26" t="n">
        <f aca="false">$B19*F$16</f>
        <v>8330.60387374819</v>
      </c>
    </row>
    <row r="20" customFormat="false" ht="15" hidden="false" customHeight="false" outlineLevel="0" collapsed="false">
      <c r="A20" s="37" t="s">
        <v>87</v>
      </c>
      <c r="B20" s="26" t="n">
        <f aca="false">Underwriting!$F$15*$F$6</f>
        <v>14079.5871308538</v>
      </c>
      <c r="C20" s="26" t="n">
        <f aca="false">$B20*C$16</f>
        <v>14251.6840000339</v>
      </c>
      <c r="D20" s="26" t="n">
        <f aca="false">$B20*D$16</f>
        <v>13479.4199117979</v>
      </c>
      <c r="E20" s="26" t="n">
        <f aca="false">$B20*E$16</f>
        <v>11409.7127407585</v>
      </c>
      <c r="F20" s="26" t="n">
        <f aca="false">$B20*F$16</f>
        <v>12495.9058106223</v>
      </c>
    </row>
    <row r="21" customFormat="false" ht="15" hidden="false" customHeight="false" outlineLevel="0" collapsed="false">
      <c r="A21" s="37" t="s">
        <v>88</v>
      </c>
      <c r="B21" s="26" t="n">
        <f aca="false">Underwriting!$F$15*$F$7</f>
        <v>16426.1849859961</v>
      </c>
      <c r="C21" s="26" t="n">
        <f aca="false">$B21*C$16</f>
        <v>16626.9646667062</v>
      </c>
      <c r="D21" s="26" t="n">
        <f aca="false">$B21*D$16</f>
        <v>15725.9898970975</v>
      </c>
      <c r="E21" s="26" t="n">
        <f aca="false">$B21*E$16</f>
        <v>13311.3315308849</v>
      </c>
      <c r="F21" s="26" t="n">
        <f aca="false">$B21*F$16</f>
        <v>14578.5567790593</v>
      </c>
    </row>
    <row r="22" customFormat="false" ht="15" hidden="false" customHeight="false" outlineLevel="0" collapsed="false">
      <c r="A22" s="37" t="s">
        <v>89</v>
      </c>
      <c r="B22" s="26" t="n">
        <f aca="false">Underwriting!$F$15*$F$8</f>
        <v>7039.7935654269</v>
      </c>
      <c r="C22" s="26" t="n">
        <f aca="false">$B22*C$16</f>
        <v>7125.84200001695</v>
      </c>
      <c r="D22" s="26" t="n">
        <f aca="false">$B22*D$16</f>
        <v>6739.70995589895</v>
      </c>
      <c r="E22" s="26" t="n">
        <f aca="false">$B22*E$16</f>
        <v>5704.85637037924</v>
      </c>
      <c r="F22" s="26" t="n">
        <f aca="false">$B22*F$16</f>
        <v>6247.95290531114</v>
      </c>
    </row>
    <row r="23" customFormat="false" ht="15" hidden="false" customHeight="false" outlineLevel="0" collapsed="false">
      <c r="A23" s="22" t="s">
        <v>90</v>
      </c>
      <c r="B23" s="25" t="n">
        <f aca="false">SUM(B19:B22)</f>
        <v>46931.957102846</v>
      </c>
      <c r="C23" s="25" t="n">
        <f aca="false">SUM(C19:C22)</f>
        <v>47505.6133334463</v>
      </c>
      <c r="D23" s="25" t="n">
        <f aca="false">SUM(D19:D22)</f>
        <v>44931.399705993</v>
      </c>
      <c r="E23" s="25" t="n">
        <f aca="false">SUM(E19:E22)</f>
        <v>38032.3758025283</v>
      </c>
      <c r="F23" s="25" t="n">
        <f aca="false">SUM(F19:F22)</f>
        <v>41653.0193687409</v>
      </c>
    </row>
    <row r="24" customFormat="false" ht="15" hidden="false" customHeight="false" outlineLevel="0" collapsed="false">
      <c r="A24" s="2" t="s">
        <v>91</v>
      </c>
      <c r="B24" s="2"/>
      <c r="C24" s="2"/>
      <c r="D24" s="2"/>
      <c r="E24" s="2"/>
      <c r="F24" s="2"/>
    </row>
    <row r="26" customFormat="false" ht="15" hidden="false" customHeight="false" outlineLevel="0" collapsed="false">
      <c r="A26" s="20" t="s">
        <v>47</v>
      </c>
      <c r="B26" s="26" t="n">
        <v>0</v>
      </c>
      <c r="C26" s="26" t="n">
        <f aca="false">$B$23-C23</f>
        <v>-573.656230600369</v>
      </c>
      <c r="D26" s="26" t="n">
        <f aca="false">$B$23-D23</f>
        <v>2000.55739685301</v>
      </c>
      <c r="E26" s="26" t="n">
        <f aca="false">$B$23-E23</f>
        <v>8899.58130031773</v>
      </c>
      <c r="F26" s="26" t="n">
        <f aca="false">$B$23-F23</f>
        <v>5278.93773410504</v>
      </c>
    </row>
    <row r="28" customFormat="false" ht="15" hidden="false" customHeight="false" outlineLevel="0" collapsed="false">
      <c r="A28" s="20" t="s">
        <v>48</v>
      </c>
      <c r="B28" s="27" t="str">
        <f aca="false">IF(AND(C17&gt;=D17,C17&gt;=E17,C17&gt;=F17),"Incumbent Renewal",IF(AND(D17&gt;=C17,D17&gt;=E17,D17&gt;=F17),"Vendor A",IF(AND(E17&gt;=C17,E17&gt;=D17,E17&gt;=F17),"Vendor B","Vendor C")))</f>
        <v>Vendor B</v>
      </c>
      <c r="C28" s="27"/>
      <c r="D28" s="27"/>
      <c r="E28" s="27"/>
      <c r="F28" s="27"/>
    </row>
  </sheetData>
  <mergeCells count="13">
    <mergeCell ref="A1:F1"/>
    <mergeCell ref="A2:F2"/>
    <mergeCell ref="A4:F4"/>
    <mergeCell ref="A5:E5"/>
    <mergeCell ref="A6:E6"/>
    <mergeCell ref="A7:E7"/>
    <mergeCell ref="A8:E8"/>
    <mergeCell ref="A9:E9"/>
    <mergeCell ref="A11:F11"/>
    <mergeCell ref="A12:F12"/>
    <mergeCell ref="A18:F18"/>
    <mergeCell ref="A24:F24"/>
    <mergeCell ref="B28:F28"/>
  </mergeCells>
  <conditionalFormatting sqref="F9">
    <cfRule type="expression" priority="2" aboveAverage="0" equalAverage="0" bottom="0" percent="0" rank="0" text="" dxfId="1">
      <formula>ABS(F9-1)&gt;0.001</formula>
    </cfRule>
  </conditionalFormatting>
  <conditionalFormatting sqref="C17:F17">
    <cfRule type="expression" priority="3" aboveAverage="0" equalAverage="0" bottom="0" percent="0" rank="0" text="" dxfId="0">
      <formula>C17=MAX($C17:$F17)</formula>
    </cfRule>
  </conditionalFormatting>
  <conditionalFormatting sqref="C23:F23">
    <cfRule type="expression" priority="4" aboveAverage="0" equalAverage="0" bottom="0" percent="0" rank="0" text="" dxfId="0">
      <formula>C23=MIN($C23:$F23)</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3" min="2" style="0" width="26"/>
    <col collapsed="false" customWidth="true" hidden="false" outlineLevel="0" max="4" min="4" style="0" width="30"/>
    <col collapsed="false" customWidth="true" hidden="false" outlineLevel="0" max="5" min="5" style="0" width="26"/>
  </cols>
  <sheetData>
    <row r="1" customFormat="false" ht="21.75" hidden="false" customHeight="true" outlineLevel="0" collapsed="false">
      <c r="A1" s="1" t="s">
        <v>92</v>
      </c>
      <c r="B1" s="1"/>
      <c r="C1" s="1"/>
      <c r="D1" s="1"/>
      <c r="E1" s="1"/>
    </row>
    <row r="2" customFormat="false" ht="33.75" hidden="false" customHeight="true" outlineLevel="0" collapsed="false">
      <c r="A2" s="9" t="s">
        <v>93</v>
      </c>
      <c r="B2" s="9"/>
      <c r="C2" s="9"/>
      <c r="D2" s="9"/>
      <c r="E2" s="9"/>
    </row>
    <row r="4" customFormat="false" ht="24" hidden="false" customHeight="true" outlineLevel="0" collapsed="false">
      <c r="A4" s="15" t="s">
        <v>94</v>
      </c>
      <c r="B4" s="16" t="s">
        <v>95</v>
      </c>
      <c r="C4" s="17" t="s">
        <v>16</v>
      </c>
      <c r="D4" s="18" t="s">
        <v>18</v>
      </c>
      <c r="E4" s="19" t="s">
        <v>20</v>
      </c>
    </row>
    <row r="5" customFormat="false" ht="30" hidden="false" customHeight="true" outlineLevel="0" collapsed="false">
      <c r="A5" s="38" t="s">
        <v>96</v>
      </c>
      <c r="B5" s="39" t="s">
        <v>97</v>
      </c>
      <c r="C5" s="39" t="s">
        <v>98</v>
      </c>
      <c r="D5" s="40" t="s">
        <v>99</v>
      </c>
      <c r="E5" s="39" t="s">
        <v>98</v>
      </c>
    </row>
    <row r="6" customFormat="false" ht="30" hidden="false" customHeight="true" outlineLevel="0" collapsed="false">
      <c r="A6" s="38" t="s">
        <v>100</v>
      </c>
      <c r="B6" s="39" t="s">
        <v>101</v>
      </c>
      <c r="C6" s="39" t="s">
        <v>98</v>
      </c>
      <c r="D6" s="40" t="s">
        <v>102</v>
      </c>
      <c r="E6" s="39" t="s">
        <v>98</v>
      </c>
    </row>
    <row r="7" customFormat="false" ht="30" hidden="false" customHeight="true" outlineLevel="0" collapsed="false">
      <c r="A7" s="38" t="s">
        <v>103</v>
      </c>
      <c r="B7" s="39" t="s">
        <v>104</v>
      </c>
      <c r="C7" s="39" t="s">
        <v>98</v>
      </c>
      <c r="D7" s="40" t="s">
        <v>105</v>
      </c>
      <c r="E7" s="39" t="s">
        <v>98</v>
      </c>
    </row>
    <row r="8" customFormat="false" ht="30" hidden="false" customHeight="true" outlineLevel="0" collapsed="false">
      <c r="A8" s="38" t="s">
        <v>106</v>
      </c>
      <c r="B8" s="39" t="s">
        <v>107</v>
      </c>
      <c r="C8" s="39" t="s">
        <v>98</v>
      </c>
      <c r="D8" s="39" t="s">
        <v>98</v>
      </c>
      <c r="E8" s="39" t="s">
        <v>98</v>
      </c>
    </row>
    <row r="9" customFormat="false" ht="30" hidden="false" customHeight="true" outlineLevel="0" collapsed="false">
      <c r="A9" s="38" t="s">
        <v>108</v>
      </c>
      <c r="B9" s="39" t="s">
        <v>104</v>
      </c>
      <c r="C9" s="39" t="s">
        <v>98</v>
      </c>
      <c r="D9" s="40" t="s">
        <v>109</v>
      </c>
      <c r="E9" s="39" t="s">
        <v>98</v>
      </c>
    </row>
    <row r="10" customFormat="false" ht="30" hidden="false" customHeight="true" outlineLevel="0" collapsed="false">
      <c r="A10" s="38" t="s">
        <v>110</v>
      </c>
      <c r="B10" s="39" t="s">
        <v>111</v>
      </c>
      <c r="C10" s="39" t="s">
        <v>98</v>
      </c>
      <c r="D10" s="40" t="s">
        <v>112</v>
      </c>
      <c r="E10" s="39" t="s">
        <v>98</v>
      </c>
    </row>
    <row r="11" customFormat="false" ht="30" hidden="false" customHeight="true" outlineLevel="0" collapsed="false">
      <c r="A11" s="38" t="s">
        <v>113</v>
      </c>
      <c r="B11" s="39" t="s">
        <v>114</v>
      </c>
      <c r="C11" s="39" t="s">
        <v>98</v>
      </c>
      <c r="D11" s="39" t="s">
        <v>98</v>
      </c>
      <c r="E11" s="39" t="s">
        <v>98</v>
      </c>
    </row>
    <row r="12" customFormat="false" ht="30" hidden="false" customHeight="true" outlineLevel="0" collapsed="false">
      <c r="A12" s="38" t="s">
        <v>115</v>
      </c>
      <c r="B12" s="39" t="s">
        <v>116</v>
      </c>
      <c r="C12" s="39" t="s">
        <v>98</v>
      </c>
      <c r="D12" s="39" t="s">
        <v>98</v>
      </c>
      <c r="E12" s="39" t="s">
        <v>98</v>
      </c>
    </row>
    <row r="13" customFormat="false" ht="30" hidden="false" customHeight="true" outlineLevel="0" collapsed="false">
      <c r="A13" s="38" t="s">
        <v>117</v>
      </c>
      <c r="B13" s="39" t="s">
        <v>118</v>
      </c>
      <c r="C13" s="39" t="s">
        <v>98</v>
      </c>
      <c r="D13" s="39" t="s">
        <v>98</v>
      </c>
      <c r="E13" s="39" t="s">
        <v>98</v>
      </c>
    </row>
    <row r="14" customFormat="false" ht="30" hidden="false" customHeight="true" outlineLevel="0" collapsed="false">
      <c r="A14" s="38" t="s">
        <v>119</v>
      </c>
      <c r="B14" s="39" t="s">
        <v>116</v>
      </c>
      <c r="C14" s="39" t="s">
        <v>98</v>
      </c>
      <c r="D14" s="39" t="s">
        <v>98</v>
      </c>
      <c r="E14" s="39" t="s">
        <v>98</v>
      </c>
    </row>
    <row r="15" customFormat="false" ht="30" hidden="false" customHeight="true" outlineLevel="0" collapsed="false">
      <c r="A15" s="38" t="s">
        <v>120</v>
      </c>
      <c r="B15" s="39" t="s">
        <v>121</v>
      </c>
      <c r="C15" s="39" t="s">
        <v>98</v>
      </c>
      <c r="D15" s="39" t="s">
        <v>98</v>
      </c>
      <c r="E15" s="39" t="s">
        <v>98</v>
      </c>
    </row>
    <row r="16" customFormat="false" ht="30" hidden="false" customHeight="true" outlineLevel="0" collapsed="false">
      <c r="A16" s="38" t="s">
        <v>122</v>
      </c>
      <c r="B16" s="39" t="s">
        <v>123</v>
      </c>
      <c r="C16" s="40" t="s">
        <v>124</v>
      </c>
      <c r="D16" s="40" t="s">
        <v>123</v>
      </c>
      <c r="E16" s="39" t="s">
        <v>98</v>
      </c>
    </row>
    <row r="18" customFormat="false" ht="19.5" hidden="false" customHeight="true" outlineLevel="0" collapsed="false">
      <c r="A18" s="22" t="s">
        <v>50</v>
      </c>
      <c r="B18" s="41"/>
      <c r="C18" s="42" t="str">
        <f aca="false">COUNTIF(C5:C16,"Full Match*")&amp;" of 12"</f>
        <v>11 of 12</v>
      </c>
      <c r="D18" s="42" t="str">
        <f aca="false">COUNTIF(D5:D16,"Full Match*")&amp;" of 12"</f>
        <v>6 of 12</v>
      </c>
      <c r="E18" s="42" t="str">
        <f aca="false">COUNTIF(E5:E16,"Full Match*")&amp;" of 12"</f>
        <v>12 of 12</v>
      </c>
    </row>
  </sheetData>
  <mergeCells count="2">
    <mergeCell ref="A1:E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4"/>
    <col collapsed="false" customWidth="true" hidden="false" outlineLevel="0" max="5" min="2" style="0" width="15"/>
    <col collapsed="false" customWidth="true" hidden="false" outlineLevel="0" max="6" min="6" style="0" width="18"/>
  </cols>
  <sheetData>
    <row r="1" customFormat="false" ht="21.75" hidden="false" customHeight="true" outlineLevel="0" collapsed="false">
      <c r="A1" s="1" t="s">
        <v>125</v>
      </c>
      <c r="B1" s="1"/>
      <c r="C1" s="1"/>
      <c r="D1" s="1"/>
      <c r="E1" s="1"/>
      <c r="F1" s="1"/>
    </row>
    <row r="2" customFormat="false" ht="30" hidden="false" customHeight="true" outlineLevel="0" collapsed="false">
      <c r="A2" s="9" t="s">
        <v>126</v>
      </c>
      <c r="B2" s="9"/>
      <c r="C2" s="9"/>
      <c r="D2" s="9"/>
      <c r="E2" s="9"/>
      <c r="F2" s="9"/>
    </row>
    <row r="4" customFormat="false" ht="19.5" hidden="false" customHeight="true" outlineLevel="0" collapsed="false">
      <c r="A4" s="6" t="s">
        <v>127</v>
      </c>
      <c r="B4" s="6"/>
      <c r="C4" s="6"/>
      <c r="D4" s="6"/>
      <c r="E4" s="6"/>
      <c r="F4" s="6"/>
    </row>
    <row r="5" customFormat="false" ht="33.75" hidden="false" customHeight="true" outlineLevel="0" collapsed="false">
      <c r="A5" s="9" t="s">
        <v>128</v>
      </c>
      <c r="B5" s="9"/>
      <c r="C5" s="9"/>
      <c r="D5" s="9"/>
      <c r="E5" s="9"/>
      <c r="F5" s="9"/>
    </row>
    <row r="7" customFormat="false" ht="27.75" hidden="false" customHeight="true" outlineLevel="0" collapsed="false">
      <c r="A7" s="20" t="s">
        <v>43</v>
      </c>
      <c r="B7" s="21"/>
      <c r="C7" s="21" t="s">
        <v>81</v>
      </c>
      <c r="D7" s="21" t="s">
        <v>82</v>
      </c>
      <c r="E7" s="21" t="s">
        <v>83</v>
      </c>
      <c r="F7" s="21" t="s">
        <v>84</v>
      </c>
    </row>
    <row r="8" customFormat="false" ht="15" hidden="false" customHeight="false" outlineLevel="0" collapsed="false">
      <c r="A8" s="22" t="s">
        <v>53</v>
      </c>
      <c r="B8" s="29"/>
      <c r="C8" s="29" t="n">
        <v>0</v>
      </c>
      <c r="D8" s="29" t="n">
        <f aca="false">'Network Disruption'!B33</f>
        <v>2</v>
      </c>
      <c r="E8" s="29" t="n">
        <f aca="false">'Network Disruption'!C33</f>
        <v>7</v>
      </c>
      <c r="F8" s="29" t="n">
        <f aca="false">'Network Disruption'!D33</f>
        <v>3</v>
      </c>
    </row>
    <row r="9" customFormat="false" ht="15" hidden="false" customHeight="false" outlineLevel="0" collapsed="false">
      <c r="A9" s="22" t="s">
        <v>54</v>
      </c>
      <c r="B9" s="29"/>
      <c r="C9" s="29" t="n">
        <v>0</v>
      </c>
      <c r="D9" s="29" t="n">
        <f aca="false">'Network Disruption'!B41</f>
        <v>6</v>
      </c>
      <c r="E9" s="29" t="n">
        <f aca="false">'Network Disruption'!C41</f>
        <v>27</v>
      </c>
      <c r="F9" s="29" t="n">
        <f aca="false">'Network Disruption'!D41</f>
        <v>8</v>
      </c>
    </row>
    <row r="10" customFormat="false" ht="15" hidden="false" customHeight="false" outlineLevel="0" collapsed="false">
      <c r="A10" s="22" t="s">
        <v>55</v>
      </c>
      <c r="B10" s="30"/>
      <c r="C10" s="30" t="n">
        <v>0</v>
      </c>
      <c r="D10" s="30" t="n">
        <f aca="false">'Network Disruption'!B49</f>
        <v>663.56</v>
      </c>
      <c r="E10" s="30" t="n">
        <f aca="false">'Network Disruption'!C49</f>
        <v>3862.65</v>
      </c>
      <c r="F10" s="30" t="n">
        <f aca="false">'Network Disruption'!D49</f>
        <v>1124.24</v>
      </c>
    </row>
    <row r="11" customFormat="false" ht="15" hidden="false" customHeight="false" outlineLevel="0" collapsed="false">
      <c r="A11" s="22" t="s">
        <v>56</v>
      </c>
      <c r="B11" s="24"/>
      <c r="C11" s="24" t="n">
        <v>0</v>
      </c>
      <c r="D11" s="24" t="n">
        <f aca="false">'Network Disruption'!B57</f>
        <v>0.094774383093836</v>
      </c>
      <c r="E11" s="24" t="n">
        <f aca="false">'Network Disruption'!C57</f>
        <v>0.551691287686729</v>
      </c>
      <c r="F11" s="24" t="n">
        <f aca="false">'Network Disruption'!D57</f>
        <v>0.160571994166939</v>
      </c>
    </row>
    <row r="13" customFormat="false" ht="15" hidden="false" customHeight="false" outlineLevel="0" collapsed="false">
      <c r="A13" s="20" t="s">
        <v>57</v>
      </c>
      <c r="B13" s="27" t="str">
        <f aca="false">IF(AND(C11&lt;=D11,C11&lt;=E11,C11&lt;=F11),"Incumbent Renewal",IF(AND(D11&lt;=C11,D11&lt;=E11,D11&lt;=F11),"Vendor A",IF(AND(E11&lt;=C11,E11&lt;=D11,E11&lt;=F11),"Vendor B","Vendor C")))</f>
        <v>Incumbent Renewal</v>
      </c>
      <c r="C13" s="27"/>
      <c r="D13" s="27"/>
      <c r="E13" s="27"/>
      <c r="F13" s="27"/>
    </row>
  </sheetData>
  <mergeCells count="5">
    <mergeCell ref="A1:F1"/>
    <mergeCell ref="A2:F2"/>
    <mergeCell ref="A4:F4"/>
    <mergeCell ref="A5:F5"/>
    <mergeCell ref="B13:F13"/>
  </mergeCells>
  <conditionalFormatting sqref="C11:F11">
    <cfRule type="expression" priority="2" aboveAverage="0" equalAverage="0" bottom="0" percent="0" rank="0" text="" dxfId="0">
      <formula>C11=MIN($C11:$F11)</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2" min="1" style="0" width="11"/>
    <col collapsed="false" customWidth="true" hidden="false" outlineLevel="0" max="3" min="3" style="0" width="18"/>
    <col collapsed="false" customWidth="true" hidden="false" outlineLevel="0" max="4" min="4" style="0" width="26"/>
    <col collapsed="false" customWidth="true" hidden="false" outlineLevel="0" max="5" min="5" style="0" width="14"/>
    <col collapsed="false" customWidth="true" hidden="false" outlineLevel="0" max="6" min="6" style="0" width="30"/>
    <col collapsed="false" customWidth="true" hidden="false" outlineLevel="0" max="7" min="7" style="0" width="12"/>
    <col collapsed="false" customWidth="true" hidden="false" outlineLevel="0" max="8" min="8" style="0" width="13"/>
    <col collapsed="false" customWidth="true" hidden="false" outlineLevel="0" max="10" min="9" style="0" width="15"/>
    <col collapsed="false" customWidth="true" hidden="false" outlineLevel="0" max="11" min="11" style="0" width="12"/>
    <col collapsed="false" customWidth="true" hidden="false" outlineLevel="0" max="12" min="12" style="0" width="11"/>
    <col collapsed="false" customWidth="true" hidden="false" outlineLevel="0" max="13" min="13" style="0" width="15"/>
    <col collapsed="false" customWidth="true" hidden="false" outlineLevel="0" max="14" min="14" style="0" width="12"/>
    <col collapsed="false" customWidth="true" hidden="false" outlineLevel="0" max="15" min="15" style="0" width="11"/>
    <col collapsed="false" customWidth="true" hidden="false" outlineLevel="0" max="16" min="16" style="0" width="15"/>
    <col collapsed="false" customWidth="true" hidden="false" outlineLevel="0" max="17" min="17" style="0" width="12"/>
    <col collapsed="false" customWidth="true" hidden="false" outlineLevel="0" max="18" min="18" style="0" width="11"/>
    <col collapsed="false" customWidth="true" hidden="false" outlineLevel="0" max="19" min="19" style="0" width="15"/>
    <col collapsed="false" customWidth="true" hidden="false" outlineLevel="0" max="20" min="20" style="0" width="12"/>
    <col collapsed="false" customWidth="true" hidden="false" outlineLevel="0" max="21" min="21" style="0" width="11"/>
    <col collapsed="false" customWidth="true" hidden="false" outlineLevel="0" max="24" min="22" style="0" width="12"/>
  </cols>
  <sheetData>
    <row r="1" customFormat="false" ht="21.75" hidden="false" customHeight="true" outlineLevel="0" collapsed="false">
      <c r="A1" s="1" t="s">
        <v>129</v>
      </c>
      <c r="B1" s="1"/>
      <c r="C1" s="1"/>
      <c r="D1" s="1"/>
      <c r="E1" s="1"/>
      <c r="F1" s="1"/>
      <c r="G1" s="1"/>
      <c r="H1" s="1"/>
      <c r="I1" s="1"/>
      <c r="J1" s="1"/>
      <c r="K1" s="1"/>
      <c r="L1" s="1"/>
      <c r="M1" s="1"/>
      <c r="N1" s="1"/>
      <c r="O1" s="1"/>
      <c r="P1" s="1"/>
      <c r="Q1" s="1"/>
      <c r="R1" s="1"/>
      <c r="S1" s="1"/>
      <c r="T1" s="1"/>
      <c r="U1" s="1"/>
      <c r="V1" s="1"/>
      <c r="W1" s="1"/>
      <c r="X1" s="1"/>
    </row>
    <row r="2" customFormat="false" ht="31.5" hidden="false" customHeight="true" outlineLevel="0" collapsed="false">
      <c r="A2" s="15" t="s">
        <v>130</v>
      </c>
      <c r="B2" s="15" t="s">
        <v>131</v>
      </c>
      <c r="C2" s="15" t="s">
        <v>80</v>
      </c>
      <c r="D2" s="15" t="s">
        <v>132</v>
      </c>
      <c r="E2" s="15" t="s">
        <v>133</v>
      </c>
      <c r="F2" s="15" t="s">
        <v>134</v>
      </c>
      <c r="G2" s="15" t="s">
        <v>135</v>
      </c>
      <c r="H2" s="15" t="s">
        <v>136</v>
      </c>
      <c r="I2" s="15" t="s">
        <v>137</v>
      </c>
      <c r="J2" s="16" t="s">
        <v>138</v>
      </c>
      <c r="K2" s="16" t="s">
        <v>139</v>
      </c>
      <c r="L2" s="16" t="s">
        <v>140</v>
      </c>
      <c r="M2" s="17" t="s">
        <v>141</v>
      </c>
      <c r="N2" s="17" t="s">
        <v>142</v>
      </c>
      <c r="O2" s="17" t="s">
        <v>143</v>
      </c>
      <c r="P2" s="18" t="s">
        <v>144</v>
      </c>
      <c r="Q2" s="18" t="s">
        <v>145</v>
      </c>
      <c r="R2" s="18" t="s">
        <v>146</v>
      </c>
      <c r="S2" s="19" t="s">
        <v>147</v>
      </c>
      <c r="T2" s="19" t="s">
        <v>148</v>
      </c>
      <c r="U2" s="19" t="s">
        <v>149</v>
      </c>
      <c r="V2" s="17" t="s">
        <v>150</v>
      </c>
      <c r="W2" s="18" t="s">
        <v>151</v>
      </c>
      <c r="X2" s="19" t="s">
        <v>152</v>
      </c>
    </row>
    <row r="3" customFormat="false" ht="15" hidden="false" customHeight="false" outlineLevel="0" collapsed="false">
      <c r="A3" s="37" t="s">
        <v>153</v>
      </c>
      <c r="B3" s="37" t="s">
        <v>154</v>
      </c>
      <c r="C3" s="37" t="s">
        <v>88</v>
      </c>
      <c r="D3" s="37" t="s">
        <v>155</v>
      </c>
      <c r="E3" s="37" t="s">
        <v>156</v>
      </c>
      <c r="F3" s="37" t="s">
        <v>157</v>
      </c>
      <c r="G3" s="43" t="n">
        <v>45846</v>
      </c>
      <c r="H3" s="26" t="n">
        <v>262.91</v>
      </c>
      <c r="I3" s="26" t="n">
        <v>233.09</v>
      </c>
      <c r="J3" s="26" t="n">
        <v>233.69</v>
      </c>
      <c r="K3" s="26" t="n">
        <f aca="false">I3-J3</f>
        <v>-0.599999999999994</v>
      </c>
      <c r="L3" s="44" t="n">
        <f aca="false">IFERROR(K3/I3,0)</f>
        <v>-0.00257411300356083</v>
      </c>
      <c r="M3" s="26" t="n">
        <v>223.55</v>
      </c>
      <c r="N3" s="26" t="n">
        <f aca="false">I3-M3</f>
        <v>9.53999999999999</v>
      </c>
      <c r="O3" s="44" t="n">
        <f aca="false">IFERROR(N3/I3,0)</f>
        <v>0.0409283967566176</v>
      </c>
      <c r="P3" s="26" t="n">
        <v>183.23</v>
      </c>
      <c r="Q3" s="26" t="n">
        <f aca="false">I3-P3</f>
        <v>49.86</v>
      </c>
      <c r="R3" s="44" t="n">
        <f aca="false">IFERROR(Q3/I3,0)</f>
        <v>0.213908790595907</v>
      </c>
      <c r="S3" s="26" t="n">
        <v>212.95</v>
      </c>
      <c r="T3" s="26" t="n">
        <f aca="false">I3-S3</f>
        <v>20.14</v>
      </c>
      <c r="U3" s="44" t="n">
        <f aca="false">IFERROR(T3/I3,0)</f>
        <v>0.0864043931528595</v>
      </c>
      <c r="V3" s="45" t="s">
        <v>158</v>
      </c>
      <c r="W3" s="45" t="s">
        <v>159</v>
      </c>
      <c r="X3" s="45" t="s">
        <v>158</v>
      </c>
    </row>
    <row r="4" customFormat="false" ht="15" hidden="false" customHeight="false" outlineLevel="0" collapsed="false">
      <c r="A4" s="37" t="s">
        <v>160</v>
      </c>
      <c r="B4" s="37" t="s">
        <v>161</v>
      </c>
      <c r="C4" s="37" t="s">
        <v>86</v>
      </c>
      <c r="D4" s="37" t="s">
        <v>162</v>
      </c>
      <c r="E4" s="37" t="s">
        <v>156</v>
      </c>
      <c r="F4" s="37" t="s">
        <v>163</v>
      </c>
      <c r="G4" s="43" t="n">
        <v>45962</v>
      </c>
      <c r="H4" s="26" t="n">
        <v>89.29</v>
      </c>
      <c r="I4" s="26" t="n">
        <v>83.75</v>
      </c>
      <c r="J4" s="26" t="n">
        <v>84.11</v>
      </c>
      <c r="K4" s="26" t="n">
        <f aca="false">I4-J4</f>
        <v>-0.359999999999999</v>
      </c>
      <c r="L4" s="44" t="n">
        <f aca="false">IFERROR(K4/I4,0)</f>
        <v>-0.00429850746268656</v>
      </c>
      <c r="M4" s="26" t="n">
        <v>82.69</v>
      </c>
      <c r="N4" s="26" t="n">
        <f aca="false">I4-M4</f>
        <v>1.06</v>
      </c>
      <c r="O4" s="44" t="n">
        <f aca="false">IFERROR(N4/I4,0)</f>
        <v>0.0126567164179105</v>
      </c>
      <c r="P4" s="26" t="n">
        <v>67.61</v>
      </c>
      <c r="Q4" s="26" t="n">
        <f aca="false">I4-P4</f>
        <v>16.14</v>
      </c>
      <c r="R4" s="44" t="n">
        <f aca="false">IFERROR(Q4/I4,0)</f>
        <v>0.192716417910448</v>
      </c>
      <c r="S4" s="26" t="n">
        <v>78.62</v>
      </c>
      <c r="T4" s="26" t="n">
        <f aca="false">I4-S4</f>
        <v>5.13</v>
      </c>
      <c r="U4" s="44" t="n">
        <f aca="false">IFERROR(T4/I4,0)</f>
        <v>0.0612537313432835</v>
      </c>
      <c r="V4" s="45" t="s">
        <v>159</v>
      </c>
      <c r="W4" s="45" t="s">
        <v>159</v>
      </c>
      <c r="X4" s="45" t="s">
        <v>158</v>
      </c>
    </row>
    <row r="5" customFormat="false" ht="15" hidden="false" customHeight="false" outlineLevel="0" collapsed="false">
      <c r="A5" s="37" t="s">
        <v>164</v>
      </c>
      <c r="B5" s="37" t="s">
        <v>165</v>
      </c>
      <c r="C5" s="37" t="s">
        <v>88</v>
      </c>
      <c r="D5" s="37" t="s">
        <v>166</v>
      </c>
      <c r="E5" s="37" t="s">
        <v>156</v>
      </c>
      <c r="F5" s="37" t="s">
        <v>157</v>
      </c>
      <c r="G5" s="43" t="n">
        <v>46084</v>
      </c>
      <c r="H5" s="26" t="n">
        <v>156.19</v>
      </c>
      <c r="I5" s="26" t="n">
        <v>109.87</v>
      </c>
      <c r="J5" s="26" t="n">
        <v>112.59</v>
      </c>
      <c r="K5" s="26" t="n">
        <f aca="false">I5-J5</f>
        <v>-2.72</v>
      </c>
      <c r="L5" s="44" t="n">
        <f aca="false">IFERROR(K5/I5,0)</f>
        <v>-0.0247565304450714</v>
      </c>
      <c r="M5" s="26" t="n">
        <v>105.09</v>
      </c>
      <c r="N5" s="26" t="n">
        <f aca="false">I5-M5</f>
        <v>4.78</v>
      </c>
      <c r="O5" s="44" t="n">
        <f aca="false">IFERROR(N5/I5,0)</f>
        <v>0.0435059615909712</v>
      </c>
      <c r="P5" s="26" t="n">
        <v>95.43</v>
      </c>
      <c r="Q5" s="26" t="n">
        <f aca="false">I5-P5</f>
        <v>14.44</v>
      </c>
      <c r="R5" s="44" t="n">
        <f aca="false">IFERROR(Q5/I5,0)</f>
        <v>0.131428051333394</v>
      </c>
      <c r="S5" s="26" t="n">
        <v>95.41</v>
      </c>
      <c r="T5" s="26" t="n">
        <f aca="false">I5-S5</f>
        <v>14.46</v>
      </c>
      <c r="U5" s="44" t="n">
        <f aca="false">IFERROR(T5/I5,0)</f>
        <v>0.13161008464549</v>
      </c>
      <c r="V5" s="45" t="s">
        <v>158</v>
      </c>
      <c r="W5" s="45" t="s">
        <v>158</v>
      </c>
      <c r="X5" s="45" t="s">
        <v>158</v>
      </c>
    </row>
    <row r="6" customFormat="false" ht="15" hidden="false" customHeight="false" outlineLevel="0" collapsed="false">
      <c r="A6" s="37" t="s">
        <v>167</v>
      </c>
      <c r="B6" s="37" t="s">
        <v>168</v>
      </c>
      <c r="C6" s="37" t="s">
        <v>88</v>
      </c>
      <c r="D6" s="37" t="s">
        <v>162</v>
      </c>
      <c r="E6" s="37" t="s">
        <v>156</v>
      </c>
      <c r="F6" s="37" t="s">
        <v>169</v>
      </c>
      <c r="G6" s="43" t="n">
        <v>45935</v>
      </c>
      <c r="H6" s="26" t="n">
        <v>157</v>
      </c>
      <c r="I6" s="26" t="n">
        <v>126.73</v>
      </c>
      <c r="J6" s="26" t="n">
        <v>130.21</v>
      </c>
      <c r="K6" s="26" t="n">
        <f aca="false">I6-J6</f>
        <v>-3.48</v>
      </c>
      <c r="L6" s="44" t="n">
        <f aca="false">IFERROR(K6/I6,0)</f>
        <v>-0.0274599542334096</v>
      </c>
      <c r="M6" s="26" t="n">
        <v>117.45</v>
      </c>
      <c r="N6" s="26" t="n">
        <f aca="false">I6-M6</f>
        <v>9.28</v>
      </c>
      <c r="O6" s="44" t="n">
        <f aca="false">IFERROR(N6/I6,0)</f>
        <v>0.0732265446224256</v>
      </c>
      <c r="P6" s="26" t="n">
        <v>102.43</v>
      </c>
      <c r="Q6" s="26" t="n">
        <f aca="false">I6-P6</f>
        <v>24.3</v>
      </c>
      <c r="R6" s="44" t="n">
        <f aca="false">IFERROR(Q6/I6,0)</f>
        <v>0.191746232147084</v>
      </c>
      <c r="S6" s="26" t="n">
        <v>117.1</v>
      </c>
      <c r="T6" s="26" t="n">
        <f aca="false">I6-S6</f>
        <v>9.63000000000001</v>
      </c>
      <c r="U6" s="44" t="n">
        <f aca="false">IFERROR(T6/I6,0)</f>
        <v>0.0759883216286594</v>
      </c>
      <c r="V6" s="45" t="s">
        <v>159</v>
      </c>
      <c r="W6" s="45" t="s">
        <v>159</v>
      </c>
      <c r="X6" s="45" t="s">
        <v>158</v>
      </c>
    </row>
    <row r="7" customFormat="false" ht="15" hidden="false" customHeight="false" outlineLevel="0" collapsed="false">
      <c r="A7" s="37" t="s">
        <v>170</v>
      </c>
      <c r="B7" s="37" t="s">
        <v>171</v>
      </c>
      <c r="C7" s="37" t="s">
        <v>86</v>
      </c>
      <c r="D7" s="37" t="s">
        <v>172</v>
      </c>
      <c r="E7" s="37" t="s">
        <v>156</v>
      </c>
      <c r="F7" s="37" t="s">
        <v>173</v>
      </c>
      <c r="G7" s="43" t="n">
        <v>45964</v>
      </c>
      <c r="H7" s="26" t="n">
        <v>94.03</v>
      </c>
      <c r="I7" s="26" t="n">
        <v>88.42</v>
      </c>
      <c r="J7" s="26" t="n">
        <v>89.76</v>
      </c>
      <c r="K7" s="26" t="n">
        <f aca="false">I7-J7</f>
        <v>-1.34</v>
      </c>
      <c r="L7" s="44" t="n">
        <f aca="false">IFERROR(K7/I7,0)</f>
        <v>-0.015154942320742</v>
      </c>
      <c r="M7" s="26" t="n">
        <v>84.81</v>
      </c>
      <c r="N7" s="26" t="n">
        <f aca="false">I7-M7</f>
        <v>3.61</v>
      </c>
      <c r="O7" s="44" t="n">
        <f aca="false">IFERROR(N7/I7,0)</f>
        <v>0.0408278669984166</v>
      </c>
      <c r="P7" s="26" t="n">
        <v>74.16</v>
      </c>
      <c r="Q7" s="26" t="n">
        <f aca="false">I7-P7</f>
        <v>14.26</v>
      </c>
      <c r="R7" s="44" t="n">
        <f aca="false">IFERROR(Q7/I7,0)</f>
        <v>0.16127572947297</v>
      </c>
      <c r="S7" s="26" t="n">
        <v>83.92</v>
      </c>
      <c r="T7" s="26" t="n">
        <f aca="false">I7-S7</f>
        <v>4.5</v>
      </c>
      <c r="U7" s="44" t="n">
        <f aca="false">IFERROR(T7/I7,0)</f>
        <v>0.0508934630174169</v>
      </c>
      <c r="V7" s="45" t="s">
        <v>158</v>
      </c>
      <c r="W7" s="45" t="s">
        <v>159</v>
      </c>
      <c r="X7" s="45" t="s">
        <v>158</v>
      </c>
    </row>
    <row r="8" customFormat="false" ht="15" hidden="false" customHeight="false" outlineLevel="0" collapsed="false">
      <c r="A8" s="37" t="s">
        <v>174</v>
      </c>
      <c r="B8" s="37" t="s">
        <v>175</v>
      </c>
      <c r="C8" s="37" t="s">
        <v>89</v>
      </c>
      <c r="D8" s="37" t="s">
        <v>176</v>
      </c>
      <c r="E8" s="37" t="s">
        <v>156</v>
      </c>
      <c r="F8" s="37" t="s">
        <v>177</v>
      </c>
      <c r="G8" s="43" t="n">
        <v>45896</v>
      </c>
      <c r="H8" s="26" t="n">
        <v>229.51</v>
      </c>
      <c r="I8" s="26" t="n">
        <v>134.91</v>
      </c>
      <c r="J8" s="26" t="n">
        <v>136.6</v>
      </c>
      <c r="K8" s="26" t="n">
        <f aca="false">I8-J8</f>
        <v>-1.69</v>
      </c>
      <c r="L8" s="44" t="n">
        <f aca="false">IFERROR(K8/I8,0)</f>
        <v>-0.0125268697650285</v>
      </c>
      <c r="M8" s="26" t="n">
        <v>131.93</v>
      </c>
      <c r="N8" s="26" t="n">
        <f aca="false">I8-M8</f>
        <v>2.97999999999999</v>
      </c>
      <c r="O8" s="44" t="n">
        <f aca="false">IFERROR(N8/I8,0)</f>
        <v>0.0220887999407011</v>
      </c>
      <c r="P8" s="26" t="n">
        <v>113.08</v>
      </c>
      <c r="Q8" s="26" t="n">
        <f aca="false">I8-P8</f>
        <v>21.83</v>
      </c>
      <c r="R8" s="44" t="n">
        <f aca="false">IFERROR(Q8/I8,0)</f>
        <v>0.161811578089096</v>
      </c>
      <c r="S8" s="26" t="n">
        <v>110.83</v>
      </c>
      <c r="T8" s="26" t="n">
        <f aca="false">I8-S8</f>
        <v>24.08</v>
      </c>
      <c r="U8" s="44" t="n">
        <f aca="false">IFERROR(T8/I8,0)</f>
        <v>0.178489363279223</v>
      </c>
      <c r="V8" s="45" t="s">
        <v>158</v>
      </c>
      <c r="W8" s="45" t="s">
        <v>158</v>
      </c>
      <c r="X8" s="45" t="s">
        <v>158</v>
      </c>
    </row>
    <row r="9" customFormat="false" ht="15" hidden="false" customHeight="false" outlineLevel="0" collapsed="false">
      <c r="A9" s="37" t="s">
        <v>178</v>
      </c>
      <c r="B9" s="37" t="s">
        <v>179</v>
      </c>
      <c r="C9" s="37" t="s">
        <v>88</v>
      </c>
      <c r="D9" s="37" t="s">
        <v>172</v>
      </c>
      <c r="E9" s="37" t="s">
        <v>156</v>
      </c>
      <c r="F9" s="37" t="s">
        <v>157</v>
      </c>
      <c r="G9" s="43" t="n">
        <v>45875</v>
      </c>
      <c r="H9" s="26" t="n">
        <v>218.08</v>
      </c>
      <c r="I9" s="26" t="n">
        <v>174.78</v>
      </c>
      <c r="J9" s="26" t="n">
        <v>177.31</v>
      </c>
      <c r="K9" s="26" t="n">
        <f aca="false">I9-J9</f>
        <v>-2.53</v>
      </c>
      <c r="L9" s="44" t="n">
        <f aca="false">IFERROR(K9/I9,0)</f>
        <v>-0.0144753404279666</v>
      </c>
      <c r="M9" s="26" t="n">
        <v>162.63</v>
      </c>
      <c r="N9" s="26" t="n">
        <f aca="false">I9-M9</f>
        <v>12.15</v>
      </c>
      <c r="O9" s="44" t="n">
        <f aca="false">IFERROR(N9/I9,0)</f>
        <v>0.0695159629248198</v>
      </c>
      <c r="P9" s="26" t="n">
        <v>146.02</v>
      </c>
      <c r="Q9" s="26" t="n">
        <f aca="false">I9-P9</f>
        <v>28.76</v>
      </c>
      <c r="R9" s="44" t="n">
        <f aca="false">IFERROR(Q9/I9,0)</f>
        <v>0.164549719647557</v>
      </c>
      <c r="S9" s="26" t="n">
        <v>149.03</v>
      </c>
      <c r="T9" s="26" t="n">
        <f aca="false">I9-S9</f>
        <v>25.75</v>
      </c>
      <c r="U9" s="44" t="n">
        <f aca="false">IFERROR(T9/I9,0)</f>
        <v>0.147328069573178</v>
      </c>
      <c r="V9" s="45" t="s">
        <v>158</v>
      </c>
      <c r="W9" s="45" t="s">
        <v>159</v>
      </c>
      <c r="X9" s="45" t="s">
        <v>158</v>
      </c>
    </row>
    <row r="10" customFormat="false" ht="15" hidden="false" customHeight="false" outlineLevel="0" collapsed="false">
      <c r="A10" s="37" t="s">
        <v>180</v>
      </c>
      <c r="B10" s="37" t="s">
        <v>181</v>
      </c>
      <c r="C10" s="37" t="s">
        <v>86</v>
      </c>
      <c r="D10" s="37" t="s">
        <v>172</v>
      </c>
      <c r="E10" s="37" t="s">
        <v>156</v>
      </c>
      <c r="F10" s="37" t="s">
        <v>173</v>
      </c>
      <c r="G10" s="43" t="n">
        <v>45962</v>
      </c>
      <c r="H10" s="26" t="n">
        <v>123.81</v>
      </c>
      <c r="I10" s="26" t="n">
        <v>114.75</v>
      </c>
      <c r="J10" s="26" t="n">
        <v>115.12</v>
      </c>
      <c r="K10" s="26" t="n">
        <f aca="false">I10-J10</f>
        <v>-0.370000000000005</v>
      </c>
      <c r="L10" s="44" t="n">
        <f aca="false">IFERROR(K10/I10,0)</f>
        <v>-0.00322440087145973</v>
      </c>
      <c r="M10" s="26" t="n">
        <v>111.45</v>
      </c>
      <c r="N10" s="26" t="n">
        <f aca="false">I10-M10</f>
        <v>3.3</v>
      </c>
      <c r="O10" s="44" t="n">
        <f aca="false">IFERROR(N10/I10,0)</f>
        <v>0.0287581699346405</v>
      </c>
      <c r="P10" s="26" t="n">
        <v>92.97</v>
      </c>
      <c r="Q10" s="26" t="n">
        <f aca="false">I10-P10</f>
        <v>21.78</v>
      </c>
      <c r="R10" s="44" t="n">
        <f aca="false">IFERROR(Q10/I10,0)</f>
        <v>0.189803921568627</v>
      </c>
      <c r="S10" s="26" t="n">
        <v>104.66</v>
      </c>
      <c r="T10" s="26" t="n">
        <f aca="false">I10-S10</f>
        <v>10.09</v>
      </c>
      <c r="U10" s="44" t="n">
        <f aca="false">IFERROR(T10/I10,0)</f>
        <v>0.0879302832244009</v>
      </c>
      <c r="V10" s="45" t="s">
        <v>158</v>
      </c>
      <c r="W10" s="45" t="s">
        <v>159</v>
      </c>
      <c r="X10" s="45" t="s">
        <v>158</v>
      </c>
    </row>
    <row r="11" customFormat="false" ht="15" hidden="false" customHeight="false" outlineLevel="0" collapsed="false">
      <c r="A11" s="37" t="s">
        <v>182</v>
      </c>
      <c r="B11" s="37" t="s">
        <v>183</v>
      </c>
      <c r="C11" s="37" t="s">
        <v>86</v>
      </c>
      <c r="D11" s="37" t="s">
        <v>155</v>
      </c>
      <c r="E11" s="37" t="s">
        <v>156</v>
      </c>
      <c r="F11" s="37" t="s">
        <v>173</v>
      </c>
      <c r="G11" s="43" t="n">
        <v>46107</v>
      </c>
      <c r="H11" s="26" t="n">
        <v>115.67</v>
      </c>
      <c r="I11" s="26" t="n">
        <v>100.4</v>
      </c>
      <c r="J11" s="26" t="n">
        <v>100.99</v>
      </c>
      <c r="K11" s="26" t="n">
        <f aca="false">I11-J11</f>
        <v>-0.589999999999989</v>
      </c>
      <c r="L11" s="44" t="n">
        <f aca="false">IFERROR(K11/I11,0)</f>
        <v>-0.00587649402390428</v>
      </c>
      <c r="M11" s="26" t="n">
        <v>96.64</v>
      </c>
      <c r="N11" s="26" t="n">
        <f aca="false">I11-M11</f>
        <v>3.76000000000001</v>
      </c>
      <c r="O11" s="44" t="n">
        <f aca="false">IFERROR(N11/I11,0)</f>
        <v>0.0374501992031873</v>
      </c>
      <c r="P11" s="26" t="n">
        <v>80.75</v>
      </c>
      <c r="Q11" s="26" t="n">
        <f aca="false">I11-P11</f>
        <v>19.65</v>
      </c>
      <c r="R11" s="44" t="n">
        <f aca="false">IFERROR(Q11/I11,0)</f>
        <v>0.195717131474104</v>
      </c>
      <c r="S11" s="26" t="n">
        <v>92.08</v>
      </c>
      <c r="T11" s="26" t="n">
        <f aca="false">I11-S11</f>
        <v>8.32000000000001</v>
      </c>
      <c r="U11" s="44" t="n">
        <f aca="false">IFERROR(T11/I11,0)</f>
        <v>0.0828685258964144</v>
      </c>
      <c r="V11" s="45" t="s">
        <v>158</v>
      </c>
      <c r="W11" s="45" t="s">
        <v>159</v>
      </c>
      <c r="X11" s="45" t="s">
        <v>158</v>
      </c>
    </row>
    <row r="12" customFormat="false" ht="15" hidden="false" customHeight="false" outlineLevel="0" collapsed="false">
      <c r="A12" s="37" t="s">
        <v>184</v>
      </c>
      <c r="B12" s="37" t="s">
        <v>185</v>
      </c>
      <c r="C12" s="37" t="s">
        <v>87</v>
      </c>
      <c r="D12" s="37" t="s">
        <v>186</v>
      </c>
      <c r="E12" s="37" t="s">
        <v>156</v>
      </c>
      <c r="F12" s="37" t="s">
        <v>187</v>
      </c>
      <c r="G12" s="43" t="n">
        <v>45979</v>
      </c>
      <c r="H12" s="26" t="n">
        <v>253.87</v>
      </c>
      <c r="I12" s="26" t="n">
        <v>139.81</v>
      </c>
      <c r="J12" s="26" t="n">
        <v>143.98</v>
      </c>
      <c r="K12" s="26" t="n">
        <f aca="false">I12-J12</f>
        <v>-4.16999999999999</v>
      </c>
      <c r="L12" s="44" t="n">
        <f aca="false">IFERROR(K12/I12,0)</f>
        <v>-0.0298261926900793</v>
      </c>
      <c r="M12" s="26" t="n">
        <v>128.02</v>
      </c>
      <c r="N12" s="26" t="n">
        <f aca="false">I12-M12</f>
        <v>11.79</v>
      </c>
      <c r="O12" s="44" t="n">
        <f aca="false">IFERROR(N12/I12,0)</f>
        <v>0.0843287318503683</v>
      </c>
      <c r="P12" s="26" t="n">
        <v>107.43</v>
      </c>
      <c r="Q12" s="26" t="n">
        <f aca="false">I12-P12</f>
        <v>32.38</v>
      </c>
      <c r="R12" s="44" t="n">
        <f aca="false">IFERROR(Q12/I12,0)</f>
        <v>0.231600028610257</v>
      </c>
      <c r="S12" s="26" t="n">
        <v>123.92</v>
      </c>
      <c r="T12" s="26" t="n">
        <f aca="false">I12-S12</f>
        <v>15.89</v>
      </c>
      <c r="U12" s="44" t="n">
        <f aca="false">IFERROR(T12/I12,0)</f>
        <v>0.113654245046849</v>
      </c>
      <c r="V12" s="45" t="s">
        <v>158</v>
      </c>
      <c r="W12" s="45" t="s">
        <v>158</v>
      </c>
      <c r="X12" s="45" t="s">
        <v>158</v>
      </c>
    </row>
    <row r="13" customFormat="false" ht="15" hidden="false" customHeight="false" outlineLevel="0" collapsed="false">
      <c r="A13" s="37" t="s">
        <v>188</v>
      </c>
      <c r="B13" s="37" t="s">
        <v>181</v>
      </c>
      <c r="C13" s="37" t="s">
        <v>88</v>
      </c>
      <c r="D13" s="37" t="s">
        <v>189</v>
      </c>
      <c r="E13" s="37" t="s">
        <v>156</v>
      </c>
      <c r="F13" s="37" t="s">
        <v>190</v>
      </c>
      <c r="G13" s="43" t="n">
        <v>46098</v>
      </c>
      <c r="H13" s="26" t="n">
        <v>335.85</v>
      </c>
      <c r="I13" s="26" t="n">
        <v>258.65</v>
      </c>
      <c r="J13" s="26" t="n">
        <v>259.2</v>
      </c>
      <c r="K13" s="26" t="n">
        <f aca="false">I13-J13</f>
        <v>-0.550000000000011</v>
      </c>
      <c r="L13" s="44" t="n">
        <f aca="false">IFERROR(K13/I13,0)</f>
        <v>-0.00212642567175725</v>
      </c>
      <c r="M13" s="26" t="n">
        <v>254.11</v>
      </c>
      <c r="N13" s="26" t="n">
        <f aca="false">I13-M13</f>
        <v>4.53999999999996</v>
      </c>
      <c r="O13" s="44" t="n">
        <f aca="false">IFERROR(N13/I13,0)</f>
        <v>0.017552677363232</v>
      </c>
      <c r="P13" s="26" t="n">
        <v>215.61</v>
      </c>
      <c r="Q13" s="26" t="n">
        <f aca="false">I13-P13</f>
        <v>43.04</v>
      </c>
      <c r="R13" s="44" t="n">
        <f aca="false">IFERROR(Q13/I13,0)</f>
        <v>0.166402474386236</v>
      </c>
      <c r="S13" s="26" t="n">
        <v>233.91</v>
      </c>
      <c r="T13" s="26" t="n">
        <f aca="false">I13-S13</f>
        <v>24.74</v>
      </c>
      <c r="U13" s="44" t="n">
        <f aca="false">IFERROR(T13/I13,0)</f>
        <v>0.0956504929441329</v>
      </c>
      <c r="V13" s="45" t="s">
        <v>158</v>
      </c>
      <c r="W13" s="45" t="s">
        <v>158</v>
      </c>
      <c r="X13" s="45" t="s">
        <v>158</v>
      </c>
    </row>
    <row r="14" customFormat="false" ht="15" hidden="false" customHeight="false" outlineLevel="0" collapsed="false">
      <c r="A14" s="37" t="s">
        <v>191</v>
      </c>
      <c r="B14" s="37" t="s">
        <v>192</v>
      </c>
      <c r="C14" s="37" t="s">
        <v>87</v>
      </c>
      <c r="D14" s="37" t="s">
        <v>193</v>
      </c>
      <c r="E14" s="37" t="s">
        <v>156</v>
      </c>
      <c r="F14" s="37" t="s">
        <v>194</v>
      </c>
      <c r="G14" s="43" t="n">
        <v>46097</v>
      </c>
      <c r="H14" s="26" t="n">
        <v>300.97</v>
      </c>
      <c r="I14" s="26" t="n">
        <v>209.22</v>
      </c>
      <c r="J14" s="26" t="n">
        <v>213.85</v>
      </c>
      <c r="K14" s="26" t="n">
        <f aca="false">I14-J14</f>
        <v>-4.63</v>
      </c>
      <c r="L14" s="44" t="n">
        <f aca="false">IFERROR(K14/I14,0)</f>
        <v>-0.0221298155052098</v>
      </c>
      <c r="M14" s="26" t="n">
        <v>208.31</v>
      </c>
      <c r="N14" s="26" t="n">
        <f aca="false">I14-M14</f>
        <v>0.909999999999997</v>
      </c>
      <c r="O14" s="44" t="n">
        <f aca="false">IFERROR(N14/I14,0)</f>
        <v>0.0043494885766179</v>
      </c>
      <c r="P14" s="26" t="n">
        <v>174.54</v>
      </c>
      <c r="Q14" s="26" t="n">
        <f aca="false">I14-P14</f>
        <v>34.68</v>
      </c>
      <c r="R14" s="44" t="n">
        <f aca="false">IFERROR(Q14/I14,0)</f>
        <v>0.165758531689131</v>
      </c>
      <c r="S14" s="26" t="n">
        <v>174.62</v>
      </c>
      <c r="T14" s="26" t="n">
        <f aca="false">I14-S14</f>
        <v>34.6</v>
      </c>
      <c r="U14" s="44" t="n">
        <f aca="false">IFERROR(T14/I14,0)</f>
        <v>0.165376159067011</v>
      </c>
      <c r="V14" s="45" t="s">
        <v>158</v>
      </c>
      <c r="W14" s="45" t="s">
        <v>158</v>
      </c>
      <c r="X14" s="45" t="s">
        <v>159</v>
      </c>
    </row>
    <row r="15" customFormat="false" ht="15" hidden="false" customHeight="false" outlineLevel="0" collapsed="false">
      <c r="A15" s="37" t="s">
        <v>195</v>
      </c>
      <c r="B15" s="37" t="s">
        <v>196</v>
      </c>
      <c r="C15" s="37" t="s">
        <v>87</v>
      </c>
      <c r="D15" s="37" t="s">
        <v>155</v>
      </c>
      <c r="E15" s="37" t="s">
        <v>156</v>
      </c>
      <c r="F15" s="37" t="s">
        <v>194</v>
      </c>
      <c r="G15" s="43" t="n">
        <v>46121</v>
      </c>
      <c r="H15" s="26" t="n">
        <v>269.32</v>
      </c>
      <c r="I15" s="26" t="n">
        <v>182.97</v>
      </c>
      <c r="J15" s="26" t="n">
        <v>186.01</v>
      </c>
      <c r="K15" s="26" t="n">
        <f aca="false">I15-J15</f>
        <v>-3.03999999999999</v>
      </c>
      <c r="L15" s="44" t="n">
        <f aca="false">IFERROR(K15/I15,0)</f>
        <v>-0.0166147455867082</v>
      </c>
      <c r="M15" s="26" t="n">
        <v>177.8</v>
      </c>
      <c r="N15" s="26" t="n">
        <f aca="false">I15-M15</f>
        <v>5.16999999999999</v>
      </c>
      <c r="O15" s="44" t="n">
        <f aca="false">IFERROR(N15/I15,0)</f>
        <v>0.0282559982510793</v>
      </c>
      <c r="P15" s="26" t="n">
        <v>137.8</v>
      </c>
      <c r="Q15" s="26" t="n">
        <f aca="false">I15-P15</f>
        <v>45.17</v>
      </c>
      <c r="R15" s="44" t="n">
        <f aca="false">IFERROR(Q15/I15,0)</f>
        <v>0.246871071760398</v>
      </c>
      <c r="S15" s="26" t="n">
        <v>160.54</v>
      </c>
      <c r="T15" s="26" t="n">
        <f aca="false">I15-S15</f>
        <v>22.43</v>
      </c>
      <c r="U15" s="44" t="n">
        <f aca="false">IFERROR(T15/I15,0)</f>
        <v>0.12258840247035</v>
      </c>
      <c r="V15" s="45" t="s">
        <v>158</v>
      </c>
      <c r="W15" s="45" t="s">
        <v>159</v>
      </c>
      <c r="X15" s="45" t="s">
        <v>158</v>
      </c>
    </row>
    <row r="16" customFormat="false" ht="15" hidden="false" customHeight="false" outlineLevel="0" collapsed="false">
      <c r="A16" s="37" t="s">
        <v>197</v>
      </c>
      <c r="B16" s="37" t="s">
        <v>198</v>
      </c>
      <c r="C16" s="37" t="s">
        <v>88</v>
      </c>
      <c r="D16" s="37" t="s">
        <v>199</v>
      </c>
      <c r="E16" s="37" t="s">
        <v>156</v>
      </c>
      <c r="F16" s="37" t="s">
        <v>169</v>
      </c>
      <c r="G16" s="43" t="n">
        <v>46186</v>
      </c>
      <c r="H16" s="26" t="n">
        <v>122.08</v>
      </c>
      <c r="I16" s="26" t="n">
        <v>97.11</v>
      </c>
      <c r="J16" s="26" t="n">
        <v>99.61</v>
      </c>
      <c r="K16" s="26" t="n">
        <f aca="false">I16-J16</f>
        <v>-2.5</v>
      </c>
      <c r="L16" s="44" t="n">
        <f aca="false">IFERROR(K16/I16,0)</f>
        <v>-0.0257440016476161</v>
      </c>
      <c r="M16" s="26" t="n">
        <v>90.44</v>
      </c>
      <c r="N16" s="26" t="n">
        <f aca="false">I16-M16</f>
        <v>6.67</v>
      </c>
      <c r="O16" s="44" t="n">
        <f aca="false">IFERROR(N16/I16,0)</f>
        <v>0.0686849963958398</v>
      </c>
      <c r="P16" s="26" t="n">
        <v>83.75</v>
      </c>
      <c r="Q16" s="26" t="n">
        <f aca="false">I16-P16</f>
        <v>13.36</v>
      </c>
      <c r="R16" s="44" t="n">
        <f aca="false">IFERROR(Q16/I16,0)</f>
        <v>0.13757594480486</v>
      </c>
      <c r="S16" s="26" t="n">
        <v>82.63</v>
      </c>
      <c r="T16" s="26" t="n">
        <f aca="false">I16-S16</f>
        <v>14.48</v>
      </c>
      <c r="U16" s="44" t="n">
        <f aca="false">IFERROR(T16/I16,0)</f>
        <v>0.149109257542993</v>
      </c>
      <c r="V16" s="45" t="s">
        <v>158</v>
      </c>
      <c r="W16" s="45" t="s">
        <v>159</v>
      </c>
      <c r="X16" s="45" t="s">
        <v>159</v>
      </c>
    </row>
    <row r="17" customFormat="false" ht="15" hidden="false" customHeight="false" outlineLevel="0" collapsed="false">
      <c r="A17" s="37" t="s">
        <v>200</v>
      </c>
      <c r="B17" s="37" t="s">
        <v>201</v>
      </c>
      <c r="C17" s="37" t="s">
        <v>87</v>
      </c>
      <c r="D17" s="37" t="s">
        <v>202</v>
      </c>
      <c r="E17" s="37" t="s">
        <v>156</v>
      </c>
      <c r="F17" s="37" t="s">
        <v>194</v>
      </c>
      <c r="G17" s="43" t="n">
        <v>46084</v>
      </c>
      <c r="H17" s="26" t="n">
        <v>312.17</v>
      </c>
      <c r="I17" s="26" t="n">
        <v>204.68</v>
      </c>
      <c r="J17" s="26" t="n">
        <v>210</v>
      </c>
      <c r="K17" s="26" t="n">
        <f aca="false">I17-J17</f>
        <v>-5.31999999999999</v>
      </c>
      <c r="L17" s="44" t="n">
        <f aca="false">IFERROR(K17/I17,0)</f>
        <v>-0.0259917920656634</v>
      </c>
      <c r="M17" s="26" t="n">
        <v>189.06</v>
      </c>
      <c r="N17" s="26" t="n">
        <f aca="false">I17-M17</f>
        <v>15.62</v>
      </c>
      <c r="O17" s="44" t="n">
        <f aca="false">IFERROR(N17/I17,0)</f>
        <v>0.0763142466288841</v>
      </c>
      <c r="P17" s="26" t="n">
        <v>168.41</v>
      </c>
      <c r="Q17" s="26" t="n">
        <f aca="false">I17-P17</f>
        <v>36.27</v>
      </c>
      <c r="R17" s="44" t="n">
        <f aca="false">IFERROR(Q17/I17,0)</f>
        <v>0.177203439515341</v>
      </c>
      <c r="S17" s="26" t="n">
        <v>170.3</v>
      </c>
      <c r="T17" s="26" t="n">
        <f aca="false">I17-S17</f>
        <v>34.38</v>
      </c>
      <c r="U17" s="44" t="n">
        <f aca="false">IFERROR(T17/I17,0)</f>
        <v>0.16796951338675</v>
      </c>
      <c r="V17" s="45" t="s">
        <v>158</v>
      </c>
      <c r="W17" s="45" t="s">
        <v>158</v>
      </c>
      <c r="X17" s="45" t="s">
        <v>158</v>
      </c>
    </row>
    <row r="18" customFormat="false" ht="15" hidden="false" customHeight="false" outlineLevel="0" collapsed="false">
      <c r="A18" s="37" t="s">
        <v>203</v>
      </c>
      <c r="B18" s="37" t="s">
        <v>204</v>
      </c>
      <c r="C18" s="37" t="s">
        <v>88</v>
      </c>
      <c r="D18" s="37" t="s">
        <v>155</v>
      </c>
      <c r="E18" s="37" t="s">
        <v>156</v>
      </c>
      <c r="F18" s="37" t="s">
        <v>169</v>
      </c>
      <c r="G18" s="43" t="n">
        <v>46134</v>
      </c>
      <c r="H18" s="26" t="n">
        <v>192.64</v>
      </c>
      <c r="I18" s="26" t="n">
        <v>147.76</v>
      </c>
      <c r="J18" s="26" t="n">
        <v>147.63</v>
      </c>
      <c r="K18" s="26" t="n">
        <f aca="false">I18-J18</f>
        <v>0.129999999999995</v>
      </c>
      <c r="L18" s="44" t="n">
        <f aca="false">IFERROR(K18/I18,0)</f>
        <v>0.000879805089334025</v>
      </c>
      <c r="M18" s="26" t="n">
        <v>141.17</v>
      </c>
      <c r="N18" s="26" t="n">
        <f aca="false">I18-M18</f>
        <v>6.59</v>
      </c>
      <c r="O18" s="44" t="n">
        <f aca="false">IFERROR(N18/I18,0)</f>
        <v>0.0445993502977802</v>
      </c>
      <c r="P18" s="26" t="n">
        <v>126.66</v>
      </c>
      <c r="Q18" s="26" t="n">
        <f aca="false">I18-P18</f>
        <v>21.1</v>
      </c>
      <c r="R18" s="44" t="n">
        <f aca="false">IFERROR(Q18/I18,0)</f>
        <v>0.142799133730374</v>
      </c>
      <c r="S18" s="26" t="n">
        <v>128.4</v>
      </c>
      <c r="T18" s="26" t="n">
        <f aca="false">I18-S18</f>
        <v>19.36</v>
      </c>
      <c r="U18" s="44" t="n">
        <f aca="false">IFERROR(T18/I18,0)</f>
        <v>0.13102328099621</v>
      </c>
      <c r="V18" s="45" t="s">
        <v>158</v>
      </c>
      <c r="W18" s="45" t="s">
        <v>159</v>
      </c>
      <c r="X18" s="45" t="s">
        <v>158</v>
      </c>
    </row>
    <row r="19" customFormat="false" ht="15" hidden="false" customHeight="false" outlineLevel="0" collapsed="false">
      <c r="A19" s="37" t="s">
        <v>205</v>
      </c>
      <c r="B19" s="37" t="s">
        <v>206</v>
      </c>
      <c r="C19" s="37" t="s">
        <v>89</v>
      </c>
      <c r="D19" s="37" t="s">
        <v>199</v>
      </c>
      <c r="E19" s="37" t="s">
        <v>156</v>
      </c>
      <c r="F19" s="37" t="s">
        <v>207</v>
      </c>
      <c r="G19" s="43" t="n">
        <v>45851</v>
      </c>
      <c r="H19" s="26" t="n">
        <v>374.91</v>
      </c>
      <c r="I19" s="26" t="n">
        <v>258.91</v>
      </c>
      <c r="J19" s="26" t="n">
        <v>266.16</v>
      </c>
      <c r="K19" s="26" t="n">
        <f aca="false">I19-J19</f>
        <v>-7.25</v>
      </c>
      <c r="L19" s="44" t="n">
        <f aca="false">IFERROR(K19/I19,0)</f>
        <v>-0.0280020084199143</v>
      </c>
      <c r="M19" s="26" t="n">
        <v>238.86</v>
      </c>
      <c r="N19" s="26" t="n">
        <f aca="false">I19-M19</f>
        <v>20.05</v>
      </c>
      <c r="O19" s="44" t="n">
        <f aca="false">IFERROR(N19/I19,0)</f>
        <v>0.0774400370785215</v>
      </c>
      <c r="P19" s="26" t="n">
        <v>188.13</v>
      </c>
      <c r="Q19" s="26" t="n">
        <f aca="false">I19-P19</f>
        <v>70.78</v>
      </c>
      <c r="R19" s="44" t="n">
        <f aca="false">IFERROR(Q19/I19,0)</f>
        <v>0.273376849098142</v>
      </c>
      <c r="S19" s="26" t="n">
        <v>233.23</v>
      </c>
      <c r="T19" s="26" t="n">
        <f aca="false">I19-S19</f>
        <v>25.68</v>
      </c>
      <c r="U19" s="44" t="n">
        <f aca="false">IFERROR(T19/I19,0)</f>
        <v>0.0991850449963309</v>
      </c>
      <c r="V19" s="45" t="s">
        <v>158</v>
      </c>
      <c r="W19" s="45" t="s">
        <v>159</v>
      </c>
      <c r="X19" s="45" t="s">
        <v>159</v>
      </c>
    </row>
    <row r="20" customFormat="false" ht="15" hidden="false" customHeight="false" outlineLevel="0" collapsed="false">
      <c r="A20" s="37" t="s">
        <v>208</v>
      </c>
      <c r="B20" s="37" t="s">
        <v>171</v>
      </c>
      <c r="C20" s="37" t="s">
        <v>87</v>
      </c>
      <c r="D20" s="37" t="s">
        <v>209</v>
      </c>
      <c r="E20" s="37" t="s">
        <v>156</v>
      </c>
      <c r="F20" s="37" t="s">
        <v>187</v>
      </c>
      <c r="G20" s="43" t="n">
        <v>45970</v>
      </c>
      <c r="H20" s="26" t="n">
        <v>387.41</v>
      </c>
      <c r="I20" s="26" t="n">
        <v>259.92</v>
      </c>
      <c r="J20" s="26" t="n">
        <v>259.87</v>
      </c>
      <c r="K20" s="26" t="n">
        <f aca="false">I20-J20</f>
        <v>0.0500000000000114</v>
      </c>
      <c r="L20" s="44" t="n">
        <f aca="false">IFERROR(K20/I20,0)</f>
        <v>0.000192366882117618</v>
      </c>
      <c r="M20" s="26" t="n">
        <v>243.77</v>
      </c>
      <c r="N20" s="26" t="n">
        <f aca="false">I20-M20</f>
        <v>16.15</v>
      </c>
      <c r="O20" s="44" t="n">
        <f aca="false">IFERROR(N20/I20,0)</f>
        <v>0.0621345029239766</v>
      </c>
      <c r="P20" s="26" t="n">
        <v>207.09</v>
      </c>
      <c r="Q20" s="26" t="n">
        <f aca="false">I20-P20</f>
        <v>52.83</v>
      </c>
      <c r="R20" s="44" t="n">
        <f aca="false">IFERROR(Q20/I20,0)</f>
        <v>0.203254847645429</v>
      </c>
      <c r="S20" s="26" t="n">
        <v>224.34</v>
      </c>
      <c r="T20" s="26" t="n">
        <f aca="false">I20-S20</f>
        <v>35.58</v>
      </c>
      <c r="U20" s="44" t="n">
        <f aca="false">IFERROR(T20/I20,0)</f>
        <v>0.136888273314866</v>
      </c>
      <c r="V20" s="45" t="s">
        <v>158</v>
      </c>
      <c r="W20" s="45" t="s">
        <v>158</v>
      </c>
      <c r="X20" s="45" t="s">
        <v>158</v>
      </c>
    </row>
    <row r="21" customFormat="false" ht="15" hidden="false" customHeight="false" outlineLevel="0" collapsed="false">
      <c r="A21" s="37" t="s">
        <v>210</v>
      </c>
      <c r="B21" s="37" t="s">
        <v>211</v>
      </c>
      <c r="C21" s="37" t="s">
        <v>87</v>
      </c>
      <c r="D21" s="37" t="s">
        <v>189</v>
      </c>
      <c r="E21" s="37" t="s">
        <v>156</v>
      </c>
      <c r="F21" s="37" t="s">
        <v>187</v>
      </c>
      <c r="G21" s="43" t="n">
        <v>46122</v>
      </c>
      <c r="H21" s="26" t="n">
        <v>198.74</v>
      </c>
      <c r="I21" s="26" t="n">
        <v>147.36</v>
      </c>
      <c r="J21" s="26" t="n">
        <v>146.25</v>
      </c>
      <c r="K21" s="26" t="n">
        <f aca="false">I21-J21</f>
        <v>1.11000000000001</v>
      </c>
      <c r="L21" s="44" t="n">
        <f aca="false">IFERROR(K21/I21,0)</f>
        <v>0.00753257328990237</v>
      </c>
      <c r="M21" s="26" t="n">
        <v>139.45</v>
      </c>
      <c r="N21" s="26" t="n">
        <f aca="false">I21-M21</f>
        <v>7.91000000000003</v>
      </c>
      <c r="O21" s="44" t="n">
        <f aca="false">IFERROR(N21/I21,0)</f>
        <v>0.0536780673181326</v>
      </c>
      <c r="P21" s="26" t="n">
        <v>120</v>
      </c>
      <c r="Q21" s="26" t="n">
        <f aca="false">I21-P21</f>
        <v>27.36</v>
      </c>
      <c r="R21" s="44" t="n">
        <f aca="false">IFERROR(Q21/I21,0)</f>
        <v>0.185667752442997</v>
      </c>
      <c r="S21" s="26" t="n">
        <v>127.71</v>
      </c>
      <c r="T21" s="26" t="n">
        <f aca="false">I21-S21</f>
        <v>19.65</v>
      </c>
      <c r="U21" s="44" t="n">
        <f aca="false">IFERROR(T21/I21,0)</f>
        <v>0.133346905537459</v>
      </c>
      <c r="V21" s="45" t="s">
        <v>158</v>
      </c>
      <c r="W21" s="45" t="s">
        <v>158</v>
      </c>
      <c r="X21" s="45" t="s">
        <v>158</v>
      </c>
    </row>
    <row r="22" customFormat="false" ht="15" hidden="false" customHeight="false" outlineLevel="0" collapsed="false">
      <c r="A22" s="37" t="s">
        <v>212</v>
      </c>
      <c r="B22" s="37" t="s">
        <v>198</v>
      </c>
      <c r="C22" s="37" t="s">
        <v>87</v>
      </c>
      <c r="D22" s="37" t="s">
        <v>202</v>
      </c>
      <c r="E22" s="37" t="s">
        <v>156</v>
      </c>
      <c r="F22" s="37" t="s">
        <v>194</v>
      </c>
      <c r="G22" s="43" t="n">
        <v>45938</v>
      </c>
      <c r="H22" s="26" t="n">
        <v>355.5</v>
      </c>
      <c r="I22" s="26" t="n">
        <v>233.29</v>
      </c>
      <c r="J22" s="26" t="n">
        <v>234.72</v>
      </c>
      <c r="K22" s="26" t="n">
        <f aca="false">I22-J22</f>
        <v>-1.43000000000001</v>
      </c>
      <c r="L22" s="44" t="n">
        <f aca="false">IFERROR(K22/I22,0)</f>
        <v>-0.00612970980324921</v>
      </c>
      <c r="M22" s="26" t="n">
        <v>217.06</v>
      </c>
      <c r="N22" s="26" t="n">
        <f aca="false">I22-M22</f>
        <v>16.23</v>
      </c>
      <c r="O22" s="44" t="n">
        <f aca="false">IFERROR(N22/I22,0)</f>
        <v>0.0695700630117021</v>
      </c>
      <c r="P22" s="26" t="n">
        <v>186.85</v>
      </c>
      <c r="Q22" s="26" t="n">
        <f aca="false">I22-P22</f>
        <v>46.44</v>
      </c>
      <c r="R22" s="44" t="n">
        <f aca="false">IFERROR(Q22/I22,0)</f>
        <v>0.199065540743281</v>
      </c>
      <c r="S22" s="26" t="n">
        <v>203.57</v>
      </c>
      <c r="T22" s="26" t="n">
        <f aca="false">I22-S22</f>
        <v>29.72</v>
      </c>
      <c r="U22" s="44" t="n">
        <f aca="false">IFERROR(T22/I22,0)</f>
        <v>0.127395087659137</v>
      </c>
      <c r="V22" s="45" t="s">
        <v>158</v>
      </c>
      <c r="W22" s="45" t="s">
        <v>158</v>
      </c>
      <c r="X22" s="45" t="s">
        <v>158</v>
      </c>
    </row>
    <row r="23" customFormat="false" ht="15" hidden="false" customHeight="false" outlineLevel="0" collapsed="false">
      <c r="A23" s="37" t="s">
        <v>213</v>
      </c>
      <c r="B23" s="37" t="s">
        <v>214</v>
      </c>
      <c r="C23" s="37" t="s">
        <v>86</v>
      </c>
      <c r="D23" s="37" t="s">
        <v>215</v>
      </c>
      <c r="E23" s="37" t="s">
        <v>156</v>
      </c>
      <c r="F23" s="37" t="s">
        <v>163</v>
      </c>
      <c r="G23" s="43" t="n">
        <v>46117</v>
      </c>
      <c r="H23" s="26" t="n">
        <v>119.4</v>
      </c>
      <c r="I23" s="26" t="n">
        <v>102.01</v>
      </c>
      <c r="J23" s="26" t="n">
        <v>104.53</v>
      </c>
      <c r="K23" s="26" t="n">
        <f aca="false">I23-J23</f>
        <v>-2.52</v>
      </c>
      <c r="L23" s="44" t="n">
        <f aca="false">IFERROR(K23/I23,0)</f>
        <v>-0.0247034604450544</v>
      </c>
      <c r="M23" s="26" t="n">
        <v>101.69</v>
      </c>
      <c r="N23" s="26" t="n">
        <f aca="false">I23-M23</f>
        <v>0.320000000000007</v>
      </c>
      <c r="O23" s="44" t="n">
        <f aca="false">IFERROR(N23/I23,0)</f>
        <v>0.00313694735810222</v>
      </c>
      <c r="P23" s="26" t="n">
        <v>84.28</v>
      </c>
      <c r="Q23" s="26" t="n">
        <f aca="false">I23-P23</f>
        <v>17.73</v>
      </c>
      <c r="R23" s="44" t="n">
        <f aca="false">IFERROR(Q23/I23,0)</f>
        <v>0.173806489559847</v>
      </c>
      <c r="S23" s="26" t="n">
        <v>96.09</v>
      </c>
      <c r="T23" s="26" t="n">
        <f aca="false">I23-S23</f>
        <v>5.92</v>
      </c>
      <c r="U23" s="44" t="n">
        <f aca="false">IFERROR(T23/I23,0)</f>
        <v>0.0580335261248897</v>
      </c>
      <c r="V23" s="45" t="s">
        <v>158</v>
      </c>
      <c r="W23" s="45" t="s">
        <v>158</v>
      </c>
      <c r="X23" s="45" t="s">
        <v>158</v>
      </c>
    </row>
    <row r="24" customFormat="false" ht="15" hidden="false" customHeight="false" outlineLevel="0" collapsed="false">
      <c r="A24" s="37" t="s">
        <v>216</v>
      </c>
      <c r="B24" s="37" t="s">
        <v>217</v>
      </c>
      <c r="C24" s="37" t="s">
        <v>86</v>
      </c>
      <c r="D24" s="37" t="s">
        <v>199</v>
      </c>
      <c r="E24" s="37" t="s">
        <v>156</v>
      </c>
      <c r="F24" s="37" t="s">
        <v>163</v>
      </c>
      <c r="G24" s="43" t="n">
        <v>46092</v>
      </c>
      <c r="H24" s="26" t="n">
        <v>118.65</v>
      </c>
      <c r="I24" s="26" t="n">
        <v>101.59</v>
      </c>
      <c r="J24" s="26" t="n">
        <v>104.03</v>
      </c>
      <c r="K24" s="26" t="n">
        <f aca="false">I24-J24</f>
        <v>-2.44</v>
      </c>
      <c r="L24" s="44" t="n">
        <f aca="false">IFERROR(K24/I24,0)</f>
        <v>-0.0240181120188995</v>
      </c>
      <c r="M24" s="26" t="n">
        <v>98.36</v>
      </c>
      <c r="N24" s="26" t="n">
        <f aca="false">I24-M24</f>
        <v>3.23</v>
      </c>
      <c r="O24" s="44" t="n">
        <f aca="false">IFERROR(N24/I24,0)</f>
        <v>0.0317944679594449</v>
      </c>
      <c r="P24" s="26" t="n">
        <v>84.57</v>
      </c>
      <c r="Q24" s="26" t="n">
        <f aca="false">I24-P24</f>
        <v>17.02</v>
      </c>
      <c r="R24" s="44" t="n">
        <f aca="false">IFERROR(Q24/I24,0)</f>
        <v>0.167536174820356</v>
      </c>
      <c r="S24" s="26" t="n">
        <v>97.41</v>
      </c>
      <c r="T24" s="26" t="n">
        <f aca="false">I24-S24</f>
        <v>4.18000000000001</v>
      </c>
      <c r="U24" s="44" t="n">
        <f aca="false">IFERROR(T24/I24,0)</f>
        <v>0.041145782065164</v>
      </c>
      <c r="V24" s="45" t="s">
        <v>158</v>
      </c>
      <c r="W24" s="45" t="s">
        <v>159</v>
      </c>
      <c r="X24" s="45" t="s">
        <v>159</v>
      </c>
    </row>
    <row r="25" customFormat="false" ht="15" hidden="false" customHeight="false" outlineLevel="0" collapsed="false">
      <c r="A25" s="37" t="s">
        <v>218</v>
      </c>
      <c r="B25" s="37" t="s">
        <v>219</v>
      </c>
      <c r="C25" s="37" t="s">
        <v>89</v>
      </c>
      <c r="D25" s="37" t="s">
        <v>189</v>
      </c>
      <c r="E25" s="37" t="s">
        <v>156</v>
      </c>
      <c r="F25" s="37" t="s">
        <v>177</v>
      </c>
      <c r="G25" s="43" t="n">
        <v>46162</v>
      </c>
      <c r="H25" s="26" t="n">
        <v>290.56</v>
      </c>
      <c r="I25" s="26" t="n">
        <v>184.52</v>
      </c>
      <c r="J25" s="26" t="n">
        <v>189.79</v>
      </c>
      <c r="K25" s="26" t="n">
        <f aca="false">I25-J25</f>
        <v>-5.26999999999998</v>
      </c>
      <c r="L25" s="44" t="n">
        <f aca="false">IFERROR(K25/I25,0)</f>
        <v>-0.0285605896379795</v>
      </c>
      <c r="M25" s="26" t="n">
        <v>179.74</v>
      </c>
      <c r="N25" s="26" t="n">
        <f aca="false">I25-M25</f>
        <v>4.78</v>
      </c>
      <c r="O25" s="44" t="n">
        <f aca="false">IFERROR(N25/I25,0)</f>
        <v>0.0259050509429872</v>
      </c>
      <c r="P25" s="26" t="n">
        <v>147.3</v>
      </c>
      <c r="Q25" s="26" t="n">
        <f aca="false">I25-P25</f>
        <v>37.22</v>
      </c>
      <c r="R25" s="44" t="n">
        <f aca="false">IFERROR(Q25/I25,0)</f>
        <v>0.201712551484934</v>
      </c>
      <c r="S25" s="26" t="n">
        <v>168.24</v>
      </c>
      <c r="T25" s="26" t="n">
        <f aca="false">I25-S25</f>
        <v>16.28</v>
      </c>
      <c r="U25" s="44" t="n">
        <f aca="false">IFERROR(T25/I25,0)</f>
        <v>0.0882289182744418</v>
      </c>
      <c r="V25" s="45" t="s">
        <v>158</v>
      </c>
      <c r="W25" s="45" t="s">
        <v>158</v>
      </c>
      <c r="X25" s="45" t="s">
        <v>158</v>
      </c>
    </row>
    <row r="26" customFormat="false" ht="15" hidden="false" customHeight="false" outlineLevel="0" collapsed="false">
      <c r="A26" s="37" t="s">
        <v>220</v>
      </c>
      <c r="B26" s="37" t="s">
        <v>221</v>
      </c>
      <c r="C26" s="37" t="s">
        <v>87</v>
      </c>
      <c r="D26" s="37" t="s">
        <v>222</v>
      </c>
      <c r="E26" s="37" t="s">
        <v>156</v>
      </c>
      <c r="F26" s="37" t="s">
        <v>187</v>
      </c>
      <c r="G26" s="43" t="n">
        <v>46108</v>
      </c>
      <c r="H26" s="26" t="n">
        <v>180.62</v>
      </c>
      <c r="I26" s="26" t="n">
        <v>100.52</v>
      </c>
      <c r="J26" s="26" t="n">
        <v>101.76</v>
      </c>
      <c r="K26" s="26" t="n">
        <f aca="false">I26-J26</f>
        <v>-1.24000000000001</v>
      </c>
      <c r="L26" s="44" t="n">
        <f aca="false">IFERROR(K26/I26,0)</f>
        <v>-0.0123358535614804</v>
      </c>
      <c r="M26" s="26" t="n">
        <v>92.71</v>
      </c>
      <c r="N26" s="26" t="n">
        <f aca="false">I26-M26</f>
        <v>7.81</v>
      </c>
      <c r="O26" s="44" t="n">
        <f aca="false">IFERROR(N26/I26,0)</f>
        <v>0.0776959808993235</v>
      </c>
      <c r="P26" s="26" t="n">
        <v>78.75</v>
      </c>
      <c r="Q26" s="26" t="n">
        <f aca="false">I26-P26</f>
        <v>21.77</v>
      </c>
      <c r="R26" s="44" t="n">
        <f aca="false">IFERROR(Q26/I26,0)</f>
        <v>0.216573816155989</v>
      </c>
      <c r="S26" s="26" t="n">
        <v>91.89</v>
      </c>
      <c r="T26" s="26" t="n">
        <f aca="false">I26-S26</f>
        <v>8.63</v>
      </c>
      <c r="U26" s="44" t="n">
        <f aca="false">IFERROR(T26/I26,0)</f>
        <v>0.0858535614803024</v>
      </c>
      <c r="V26" s="45" t="s">
        <v>158</v>
      </c>
      <c r="W26" s="45" t="s">
        <v>158</v>
      </c>
      <c r="X26" s="45" t="s">
        <v>158</v>
      </c>
    </row>
    <row r="27" customFormat="false" ht="15" hidden="false" customHeight="false" outlineLevel="0" collapsed="false">
      <c r="A27" s="37" t="s">
        <v>223</v>
      </c>
      <c r="B27" s="37" t="s">
        <v>224</v>
      </c>
      <c r="C27" s="37" t="s">
        <v>88</v>
      </c>
      <c r="D27" s="37" t="s">
        <v>186</v>
      </c>
      <c r="E27" s="37" t="s">
        <v>156</v>
      </c>
      <c r="F27" s="37" t="s">
        <v>225</v>
      </c>
      <c r="G27" s="43" t="n">
        <v>45879</v>
      </c>
      <c r="H27" s="26" t="n">
        <v>75.37</v>
      </c>
      <c r="I27" s="26" t="n">
        <v>66.86</v>
      </c>
      <c r="J27" s="26" t="n">
        <v>68.52</v>
      </c>
      <c r="K27" s="26" t="n">
        <f aca="false">I27-J27</f>
        <v>-1.66</v>
      </c>
      <c r="L27" s="44" t="n">
        <f aca="false">IFERROR(K27/I27,0)</f>
        <v>-0.0248279988034699</v>
      </c>
      <c r="M27" s="26" t="n">
        <v>62.47</v>
      </c>
      <c r="N27" s="26" t="n">
        <f aca="false">I27-M27</f>
        <v>4.39</v>
      </c>
      <c r="O27" s="44" t="n">
        <f aca="false">IFERROR(N27/I27,0)</f>
        <v>0.0656595871971283</v>
      </c>
      <c r="P27" s="26" t="n">
        <v>57.25</v>
      </c>
      <c r="Q27" s="26" t="n">
        <f aca="false">I27-P27</f>
        <v>9.61</v>
      </c>
      <c r="R27" s="44" t="n">
        <f aca="false">IFERROR(Q27/I27,0)</f>
        <v>0.143733173795992</v>
      </c>
      <c r="S27" s="26" t="n">
        <v>59.93</v>
      </c>
      <c r="T27" s="26" t="n">
        <f aca="false">I27-S27</f>
        <v>6.93</v>
      </c>
      <c r="U27" s="44" t="n">
        <f aca="false">IFERROR(T27/I27,0)</f>
        <v>0.103649416691594</v>
      </c>
      <c r="V27" s="45" t="s">
        <v>158</v>
      </c>
      <c r="W27" s="45" t="s">
        <v>158</v>
      </c>
      <c r="X27" s="45" t="s">
        <v>158</v>
      </c>
    </row>
    <row r="28" customFormat="false" ht="15" hidden="false" customHeight="false" outlineLevel="0" collapsed="false">
      <c r="A28" s="37" t="s">
        <v>226</v>
      </c>
      <c r="B28" s="37" t="s">
        <v>192</v>
      </c>
      <c r="C28" s="37" t="s">
        <v>86</v>
      </c>
      <c r="D28" s="37" t="s">
        <v>209</v>
      </c>
      <c r="E28" s="37" t="s">
        <v>156</v>
      </c>
      <c r="F28" s="37" t="s">
        <v>163</v>
      </c>
      <c r="G28" s="43" t="n">
        <v>45928</v>
      </c>
      <c r="H28" s="26" t="n">
        <v>78.05</v>
      </c>
      <c r="I28" s="26" t="n">
        <v>72.9</v>
      </c>
      <c r="J28" s="26" t="n">
        <v>72.98</v>
      </c>
      <c r="K28" s="26" t="n">
        <f aca="false">I28-J28</f>
        <v>-0.0799999999999983</v>
      </c>
      <c r="L28" s="44" t="n">
        <f aca="false">IFERROR(K28/I28,0)</f>
        <v>-0.00109739368998626</v>
      </c>
      <c r="M28" s="26" t="n">
        <v>72.95</v>
      </c>
      <c r="N28" s="26" t="n">
        <f aca="false">I28-M28</f>
        <v>-0.0499999999999972</v>
      </c>
      <c r="O28" s="44" t="n">
        <f aca="false">IFERROR(N28/I28,0)</f>
        <v>-0.000685871056241388</v>
      </c>
      <c r="P28" s="26" t="n">
        <v>58.84</v>
      </c>
      <c r="Q28" s="26" t="n">
        <f aca="false">I28-P28</f>
        <v>14.06</v>
      </c>
      <c r="R28" s="44" t="n">
        <f aca="false">IFERROR(Q28/I28,0)</f>
        <v>0.192866941015089</v>
      </c>
      <c r="S28" s="26" t="n">
        <v>66.99</v>
      </c>
      <c r="T28" s="26" t="n">
        <f aca="false">I28-S28</f>
        <v>5.91000000000001</v>
      </c>
      <c r="U28" s="44" t="n">
        <f aca="false">IFERROR(T28/I28,0)</f>
        <v>0.0810699588477368</v>
      </c>
      <c r="V28" s="45" t="s">
        <v>158</v>
      </c>
      <c r="W28" s="45" t="s">
        <v>158</v>
      </c>
      <c r="X28" s="45" t="s">
        <v>158</v>
      </c>
    </row>
    <row r="29" customFormat="false" ht="15" hidden="false" customHeight="false" outlineLevel="0" collapsed="false">
      <c r="A29" s="37" t="s">
        <v>227</v>
      </c>
      <c r="B29" s="37" t="s">
        <v>228</v>
      </c>
      <c r="C29" s="37" t="s">
        <v>86</v>
      </c>
      <c r="D29" s="37" t="s">
        <v>229</v>
      </c>
      <c r="E29" s="37" t="s">
        <v>156</v>
      </c>
      <c r="F29" s="37" t="s">
        <v>230</v>
      </c>
      <c r="G29" s="43" t="n">
        <v>46123</v>
      </c>
      <c r="H29" s="26" t="n">
        <v>106.99</v>
      </c>
      <c r="I29" s="26" t="n">
        <v>96.47</v>
      </c>
      <c r="J29" s="26" t="n">
        <v>99.34</v>
      </c>
      <c r="K29" s="26" t="n">
        <f aca="false">I29-J29</f>
        <v>-2.87</v>
      </c>
      <c r="L29" s="44" t="n">
        <f aca="false">IFERROR(K29/I29,0)</f>
        <v>-0.0297501814035452</v>
      </c>
      <c r="M29" s="26" t="n">
        <v>95.96</v>
      </c>
      <c r="N29" s="26" t="n">
        <f aca="false">I29-M29</f>
        <v>0.510000000000005</v>
      </c>
      <c r="O29" s="44" t="n">
        <f aca="false">IFERROR(N29/I29,0)</f>
        <v>0.00528661760132689</v>
      </c>
      <c r="P29" s="26" t="n">
        <v>80.94</v>
      </c>
      <c r="Q29" s="26" t="n">
        <f aca="false">I29-P29</f>
        <v>15.53</v>
      </c>
      <c r="R29" s="44" t="n">
        <f aca="false">IFERROR(Q29/I29,0)</f>
        <v>0.160982688918835</v>
      </c>
      <c r="S29" s="26" t="n">
        <v>86.82</v>
      </c>
      <c r="T29" s="26" t="n">
        <f aca="false">I29-S29</f>
        <v>9.65000000000001</v>
      </c>
      <c r="U29" s="44" t="n">
        <f aca="false">IFERROR(T29/I29,0)</f>
        <v>0.100031097750596</v>
      </c>
      <c r="V29" s="45" t="s">
        <v>158</v>
      </c>
      <c r="W29" s="45" t="s">
        <v>159</v>
      </c>
      <c r="X29" s="45" t="s">
        <v>158</v>
      </c>
    </row>
    <row r="30" customFormat="false" ht="15" hidden="false" customHeight="false" outlineLevel="0" collapsed="false">
      <c r="A30" s="37" t="s">
        <v>231</v>
      </c>
      <c r="B30" s="37" t="s">
        <v>175</v>
      </c>
      <c r="C30" s="37" t="s">
        <v>86</v>
      </c>
      <c r="D30" s="37" t="s">
        <v>232</v>
      </c>
      <c r="E30" s="37" t="s">
        <v>156</v>
      </c>
      <c r="F30" s="37" t="s">
        <v>173</v>
      </c>
      <c r="G30" s="43" t="n">
        <v>46097</v>
      </c>
      <c r="H30" s="26" t="n">
        <v>136.95</v>
      </c>
      <c r="I30" s="26" t="n">
        <v>127.54</v>
      </c>
      <c r="J30" s="26" t="n">
        <v>129.45</v>
      </c>
      <c r="K30" s="26" t="n">
        <f aca="false">I30-J30</f>
        <v>-1.90999999999998</v>
      </c>
      <c r="L30" s="44" t="n">
        <f aca="false">IFERROR(K30/I30,0)</f>
        <v>-0.0149756938999528</v>
      </c>
      <c r="M30" s="26" t="n">
        <v>126.7</v>
      </c>
      <c r="N30" s="26" t="n">
        <f aca="false">I30-M30</f>
        <v>0.840000000000003</v>
      </c>
      <c r="O30" s="44" t="n">
        <f aca="false">IFERROR(N30/I30,0)</f>
        <v>0.00658616904500552</v>
      </c>
      <c r="P30" s="26" t="n">
        <v>110.19</v>
      </c>
      <c r="Q30" s="26" t="n">
        <f aca="false">I30-P30</f>
        <v>17.35</v>
      </c>
      <c r="R30" s="44" t="n">
        <f aca="false">IFERROR(Q30/I30,0)</f>
        <v>0.136035753489102</v>
      </c>
      <c r="S30" s="26" t="n">
        <v>112.94</v>
      </c>
      <c r="T30" s="26" t="n">
        <f aca="false">I30-S30</f>
        <v>14.6</v>
      </c>
      <c r="U30" s="44" t="n">
        <f aca="false">IFERROR(T30/I30,0)</f>
        <v>0.114473890544143</v>
      </c>
      <c r="V30" s="45" t="s">
        <v>159</v>
      </c>
      <c r="W30" s="45" t="s">
        <v>159</v>
      </c>
      <c r="X30" s="45" t="s">
        <v>158</v>
      </c>
    </row>
    <row r="31" customFormat="false" ht="15" hidden="false" customHeight="false" outlineLevel="0" collapsed="false">
      <c r="A31" s="37" t="s">
        <v>233</v>
      </c>
      <c r="B31" s="37" t="s">
        <v>234</v>
      </c>
      <c r="C31" s="37" t="s">
        <v>87</v>
      </c>
      <c r="D31" s="37" t="s">
        <v>229</v>
      </c>
      <c r="E31" s="37" t="s">
        <v>156</v>
      </c>
      <c r="F31" s="37" t="s">
        <v>187</v>
      </c>
      <c r="G31" s="43" t="n">
        <v>46162</v>
      </c>
      <c r="H31" s="26" t="n">
        <v>172.66</v>
      </c>
      <c r="I31" s="26" t="n">
        <v>123.32</v>
      </c>
      <c r="J31" s="26" t="n">
        <v>125.12</v>
      </c>
      <c r="K31" s="26" t="n">
        <f aca="false">I31-J31</f>
        <v>-1.80000000000001</v>
      </c>
      <c r="L31" s="44" t="n">
        <f aca="false">IFERROR(K31/I31,0)</f>
        <v>-0.0145961725591957</v>
      </c>
      <c r="M31" s="26" t="n">
        <v>122.1</v>
      </c>
      <c r="N31" s="26" t="n">
        <f aca="false">I31-M31</f>
        <v>1.22</v>
      </c>
      <c r="O31" s="44" t="n">
        <f aca="false">IFERROR(N31/I31,0)</f>
        <v>0.00989296140123256</v>
      </c>
      <c r="P31" s="26" t="n">
        <v>102.63</v>
      </c>
      <c r="Q31" s="26" t="n">
        <f aca="false">I31-P31</f>
        <v>20.69</v>
      </c>
      <c r="R31" s="44" t="n">
        <f aca="false">IFERROR(Q31/I31,0)</f>
        <v>0.167774894583198</v>
      </c>
      <c r="S31" s="26" t="n">
        <v>112.89</v>
      </c>
      <c r="T31" s="26" t="n">
        <f aca="false">I31-S31</f>
        <v>10.43</v>
      </c>
      <c r="U31" s="44" t="n">
        <f aca="false">IFERROR(T31/I31,0)</f>
        <v>0.0845767109957833</v>
      </c>
      <c r="V31" s="45" t="s">
        <v>158</v>
      </c>
      <c r="W31" s="45" t="s">
        <v>159</v>
      </c>
      <c r="X31" s="45" t="s">
        <v>158</v>
      </c>
    </row>
    <row r="32" customFormat="false" ht="15" hidden="false" customHeight="false" outlineLevel="0" collapsed="false">
      <c r="A32" s="37" t="s">
        <v>235</v>
      </c>
      <c r="B32" s="37" t="s">
        <v>196</v>
      </c>
      <c r="C32" s="37" t="s">
        <v>86</v>
      </c>
      <c r="D32" s="37" t="s">
        <v>199</v>
      </c>
      <c r="E32" s="37" t="s">
        <v>156</v>
      </c>
      <c r="F32" s="37" t="s">
        <v>173</v>
      </c>
      <c r="G32" s="43" t="n">
        <v>46196</v>
      </c>
      <c r="H32" s="26" t="n">
        <v>132.5</v>
      </c>
      <c r="I32" s="26" t="n">
        <v>122.68</v>
      </c>
      <c r="J32" s="26" t="n">
        <v>126.03</v>
      </c>
      <c r="K32" s="26" t="n">
        <f aca="false">I32-J32</f>
        <v>-3.34999999999999</v>
      </c>
      <c r="L32" s="44" t="n">
        <f aca="false">IFERROR(K32/I32,0)</f>
        <v>-0.0273068144766873</v>
      </c>
      <c r="M32" s="26" t="n">
        <v>122.22</v>
      </c>
      <c r="N32" s="26" t="n">
        <f aca="false">I32-M32</f>
        <v>0.460000000000008</v>
      </c>
      <c r="O32" s="44" t="n">
        <f aca="false">IFERROR(N32/I32,0)</f>
        <v>0.00374959243560489</v>
      </c>
      <c r="P32" s="26" t="n">
        <v>103.67</v>
      </c>
      <c r="Q32" s="26" t="n">
        <f aca="false">I32-P32</f>
        <v>19.01</v>
      </c>
      <c r="R32" s="44" t="n">
        <f aca="false">IFERROR(Q32/I32,0)</f>
        <v>0.154955983045321</v>
      </c>
      <c r="S32" s="26" t="n">
        <v>110.02</v>
      </c>
      <c r="T32" s="26" t="n">
        <f aca="false">I32-S32</f>
        <v>12.66</v>
      </c>
      <c r="U32" s="44" t="n">
        <f aca="false">IFERROR(T32/I32,0)</f>
        <v>0.103195304858168</v>
      </c>
      <c r="V32" s="45" t="s">
        <v>158</v>
      </c>
      <c r="W32" s="45" t="s">
        <v>159</v>
      </c>
      <c r="X32" s="45" t="s">
        <v>159</v>
      </c>
    </row>
    <row r="33" customFormat="false" ht="15" hidden="false" customHeight="false" outlineLevel="0" collapsed="false">
      <c r="A33" s="37" t="s">
        <v>236</v>
      </c>
      <c r="B33" s="37" t="s">
        <v>237</v>
      </c>
      <c r="C33" s="37" t="s">
        <v>87</v>
      </c>
      <c r="D33" s="37" t="s">
        <v>229</v>
      </c>
      <c r="E33" s="37" t="s">
        <v>156</v>
      </c>
      <c r="F33" s="37" t="s">
        <v>187</v>
      </c>
      <c r="G33" s="43" t="n">
        <v>46162</v>
      </c>
      <c r="H33" s="26" t="n">
        <v>339.66</v>
      </c>
      <c r="I33" s="26" t="n">
        <v>198.57</v>
      </c>
      <c r="J33" s="26" t="n">
        <v>198.99</v>
      </c>
      <c r="K33" s="26" t="n">
        <f aca="false">I33-J33</f>
        <v>-0.420000000000016</v>
      </c>
      <c r="L33" s="44" t="n">
        <f aca="false">IFERROR(K33/I33,0)</f>
        <v>-0.00211512313038231</v>
      </c>
      <c r="M33" s="26" t="n">
        <v>191.34</v>
      </c>
      <c r="N33" s="26" t="n">
        <f aca="false">I33-M33</f>
        <v>7.22999999999999</v>
      </c>
      <c r="O33" s="44" t="n">
        <f aca="false">IFERROR(N33/I33,0)</f>
        <v>0.0364103338872941</v>
      </c>
      <c r="P33" s="26" t="n">
        <v>149.06</v>
      </c>
      <c r="Q33" s="26" t="n">
        <f aca="false">I33-P33</f>
        <v>49.51</v>
      </c>
      <c r="R33" s="44" t="n">
        <f aca="false">IFERROR(Q33/I33,0)</f>
        <v>0.249332729012439</v>
      </c>
      <c r="S33" s="26" t="n">
        <v>180.21</v>
      </c>
      <c r="T33" s="26" t="n">
        <f aca="false">I33-S33</f>
        <v>18.36</v>
      </c>
      <c r="U33" s="44" t="n">
        <f aca="false">IFERROR(T33/I33,0)</f>
        <v>0.0924610968424233</v>
      </c>
      <c r="V33" s="45" t="s">
        <v>158</v>
      </c>
      <c r="W33" s="45" t="s">
        <v>159</v>
      </c>
      <c r="X33" s="45" t="s">
        <v>158</v>
      </c>
    </row>
    <row r="34" customFormat="false" ht="15" hidden="false" customHeight="false" outlineLevel="0" collapsed="false">
      <c r="A34" s="37" t="s">
        <v>238</v>
      </c>
      <c r="B34" s="37" t="s">
        <v>239</v>
      </c>
      <c r="C34" s="37" t="s">
        <v>86</v>
      </c>
      <c r="D34" s="37" t="s">
        <v>215</v>
      </c>
      <c r="E34" s="37" t="s">
        <v>156</v>
      </c>
      <c r="F34" s="37" t="s">
        <v>163</v>
      </c>
      <c r="G34" s="43" t="n">
        <v>46014</v>
      </c>
      <c r="H34" s="26" t="n">
        <v>67.14</v>
      </c>
      <c r="I34" s="26" t="n">
        <v>59.68</v>
      </c>
      <c r="J34" s="26" t="n">
        <v>60.12</v>
      </c>
      <c r="K34" s="26" t="n">
        <f aca="false">I34-J34</f>
        <v>-0.439999999999998</v>
      </c>
      <c r="L34" s="44" t="n">
        <f aca="false">IFERROR(K34/I34,0)</f>
        <v>-0.00737265415549594</v>
      </c>
      <c r="M34" s="26" t="n">
        <v>60.75</v>
      </c>
      <c r="N34" s="26" t="n">
        <f aca="false">I34-M34</f>
        <v>-1.07</v>
      </c>
      <c r="O34" s="44" t="n">
        <f aca="false">IFERROR(N34/I34,0)</f>
        <v>-0.0179289544235925</v>
      </c>
      <c r="P34" s="26" t="n">
        <v>51.08</v>
      </c>
      <c r="Q34" s="26" t="n">
        <f aca="false">I34-P34</f>
        <v>8.6</v>
      </c>
      <c r="R34" s="44" t="n">
        <f aca="false">IFERROR(Q34/I34,0)</f>
        <v>0.144101876675603</v>
      </c>
      <c r="S34" s="26" t="n">
        <v>57.14</v>
      </c>
      <c r="T34" s="26" t="n">
        <f aca="false">I34-S34</f>
        <v>2.54</v>
      </c>
      <c r="U34" s="44" t="n">
        <f aca="false">IFERROR(T34/I34,0)</f>
        <v>0.0425603217158177</v>
      </c>
      <c r="V34" s="45" t="s">
        <v>158</v>
      </c>
      <c r="W34" s="45" t="s">
        <v>158</v>
      </c>
      <c r="X34" s="45" t="s">
        <v>158</v>
      </c>
    </row>
    <row r="35" customFormat="false" ht="15" hidden="false" customHeight="false" outlineLevel="0" collapsed="false">
      <c r="A35" s="37" t="s">
        <v>240</v>
      </c>
      <c r="B35" s="37" t="s">
        <v>192</v>
      </c>
      <c r="C35" s="37" t="s">
        <v>88</v>
      </c>
      <c r="D35" s="37" t="s">
        <v>232</v>
      </c>
      <c r="E35" s="37" t="s">
        <v>156</v>
      </c>
      <c r="F35" s="37" t="s">
        <v>169</v>
      </c>
      <c r="G35" s="43" t="n">
        <v>46008</v>
      </c>
      <c r="H35" s="26" t="n">
        <v>119.33</v>
      </c>
      <c r="I35" s="26" t="n">
        <v>99.39</v>
      </c>
      <c r="J35" s="26" t="n">
        <v>98.42</v>
      </c>
      <c r="K35" s="26" t="n">
        <f aca="false">I35-J35</f>
        <v>0.969999999999999</v>
      </c>
      <c r="L35" s="44" t="n">
        <f aca="false">IFERROR(K35/I35,0)</f>
        <v>0.00975953315222858</v>
      </c>
      <c r="M35" s="26" t="n">
        <v>96.25</v>
      </c>
      <c r="N35" s="26" t="n">
        <f aca="false">I35-M35</f>
        <v>3.14</v>
      </c>
      <c r="O35" s="44" t="n">
        <f aca="false">IFERROR(N35/I35,0)</f>
        <v>0.0315927155649462</v>
      </c>
      <c r="P35" s="26" t="n">
        <v>80.2</v>
      </c>
      <c r="Q35" s="26" t="n">
        <f aca="false">I35-P35</f>
        <v>19.19</v>
      </c>
      <c r="R35" s="44" t="n">
        <f aca="false">IFERROR(Q35/I35,0)</f>
        <v>0.193077774423986</v>
      </c>
      <c r="S35" s="26" t="n">
        <v>84.86</v>
      </c>
      <c r="T35" s="26" t="n">
        <f aca="false">I35-S35</f>
        <v>14.53</v>
      </c>
      <c r="U35" s="44" t="n">
        <f aca="false">IFERROR(T35/I35,0)</f>
        <v>0.146191769795754</v>
      </c>
      <c r="V35" s="45" t="s">
        <v>159</v>
      </c>
      <c r="W35" s="45" t="s">
        <v>159</v>
      </c>
      <c r="X35" s="45" t="s">
        <v>158</v>
      </c>
    </row>
    <row r="36" customFormat="false" ht="15" hidden="false" customHeight="false" outlineLevel="0" collapsed="false">
      <c r="A36" s="37" t="s">
        <v>241</v>
      </c>
      <c r="B36" s="37" t="s">
        <v>242</v>
      </c>
      <c r="C36" s="37" t="s">
        <v>86</v>
      </c>
      <c r="D36" s="37" t="s">
        <v>229</v>
      </c>
      <c r="E36" s="37" t="s">
        <v>156</v>
      </c>
      <c r="F36" s="37" t="s">
        <v>230</v>
      </c>
      <c r="G36" s="43" t="n">
        <v>46132</v>
      </c>
      <c r="H36" s="26" t="n">
        <v>132.54</v>
      </c>
      <c r="I36" s="26" t="n">
        <v>123.74</v>
      </c>
      <c r="J36" s="26" t="n">
        <v>124.34</v>
      </c>
      <c r="K36" s="26" t="n">
        <f aca="false">I36-J36</f>
        <v>-0.600000000000009</v>
      </c>
      <c r="L36" s="44" t="n">
        <f aca="false">IFERROR(K36/I36,0)</f>
        <v>-0.00484887667690325</v>
      </c>
      <c r="M36" s="26" t="n">
        <v>123.68</v>
      </c>
      <c r="N36" s="26" t="n">
        <f aca="false">I36-M36</f>
        <v>0.0599999999999881</v>
      </c>
      <c r="O36" s="44" t="n">
        <f aca="false">IFERROR(N36/I36,0)</f>
        <v>0.000484887667690222</v>
      </c>
      <c r="P36" s="26" t="n">
        <v>101.87</v>
      </c>
      <c r="Q36" s="26" t="n">
        <f aca="false">I36-P36</f>
        <v>21.87</v>
      </c>
      <c r="R36" s="44" t="n">
        <f aca="false">IFERROR(Q36/I36,0)</f>
        <v>0.176741554873121</v>
      </c>
      <c r="S36" s="26" t="n">
        <v>114.98</v>
      </c>
      <c r="T36" s="26" t="n">
        <f aca="false">I36-S36</f>
        <v>8.75999999999999</v>
      </c>
      <c r="U36" s="44" t="n">
        <f aca="false">IFERROR(T36/I36,0)</f>
        <v>0.0707935994827864</v>
      </c>
      <c r="V36" s="45" t="s">
        <v>158</v>
      </c>
      <c r="W36" s="45" t="s">
        <v>159</v>
      </c>
      <c r="X36" s="45" t="s">
        <v>158</v>
      </c>
    </row>
    <row r="37" customFormat="false" ht="15" hidden="false" customHeight="false" outlineLevel="0" collapsed="false">
      <c r="A37" s="37" t="s">
        <v>243</v>
      </c>
      <c r="B37" s="37" t="s">
        <v>244</v>
      </c>
      <c r="C37" s="37" t="s">
        <v>88</v>
      </c>
      <c r="D37" s="37" t="s">
        <v>155</v>
      </c>
      <c r="E37" s="37" t="s">
        <v>156</v>
      </c>
      <c r="F37" s="37" t="s">
        <v>225</v>
      </c>
      <c r="G37" s="43" t="n">
        <v>45892</v>
      </c>
      <c r="H37" s="26" t="n">
        <v>340.67</v>
      </c>
      <c r="I37" s="26" t="n">
        <v>284.48</v>
      </c>
      <c r="J37" s="26" t="n">
        <v>291.6</v>
      </c>
      <c r="K37" s="26" t="n">
        <f aca="false">I37-J37</f>
        <v>-7.12</v>
      </c>
      <c r="L37" s="44" t="n">
        <f aca="false">IFERROR(K37/I37,0)</f>
        <v>-0.0250281214848144</v>
      </c>
      <c r="M37" s="26" t="n">
        <v>275.62</v>
      </c>
      <c r="N37" s="26" t="n">
        <f aca="false">I37-M37</f>
        <v>8.86000000000001</v>
      </c>
      <c r="O37" s="44" t="n">
        <f aca="false">IFERROR(N37/I37,0)</f>
        <v>0.0311445444319461</v>
      </c>
      <c r="P37" s="26" t="n">
        <v>235.75</v>
      </c>
      <c r="Q37" s="26" t="n">
        <f aca="false">I37-P37</f>
        <v>48.73</v>
      </c>
      <c r="R37" s="44" t="n">
        <f aca="false">IFERROR(Q37/I37,0)</f>
        <v>0.171294994375703</v>
      </c>
      <c r="S37" s="26" t="n">
        <v>254.52</v>
      </c>
      <c r="T37" s="26" t="n">
        <f aca="false">I37-S37</f>
        <v>29.96</v>
      </c>
      <c r="U37" s="44" t="n">
        <f aca="false">IFERROR(T37/I37,0)</f>
        <v>0.105314960629921</v>
      </c>
      <c r="V37" s="45" t="s">
        <v>158</v>
      </c>
      <c r="W37" s="45" t="s">
        <v>159</v>
      </c>
      <c r="X37" s="45" t="s">
        <v>158</v>
      </c>
    </row>
    <row r="38" customFormat="false" ht="15" hidden="false" customHeight="false" outlineLevel="0" collapsed="false">
      <c r="A38" s="37" t="s">
        <v>245</v>
      </c>
      <c r="B38" s="37" t="s">
        <v>246</v>
      </c>
      <c r="C38" s="37" t="s">
        <v>87</v>
      </c>
      <c r="D38" s="37" t="s">
        <v>202</v>
      </c>
      <c r="E38" s="37" t="s">
        <v>156</v>
      </c>
      <c r="F38" s="37" t="s">
        <v>194</v>
      </c>
      <c r="G38" s="43" t="n">
        <v>46074</v>
      </c>
      <c r="H38" s="26" t="n">
        <v>354.91</v>
      </c>
      <c r="I38" s="26" t="n">
        <v>234.02</v>
      </c>
      <c r="J38" s="26" t="n">
        <v>239.55</v>
      </c>
      <c r="K38" s="26" t="n">
        <f aca="false">I38-J38</f>
        <v>-5.53</v>
      </c>
      <c r="L38" s="44" t="n">
        <f aca="false">IFERROR(K38/I38,0)</f>
        <v>-0.0236304589351338</v>
      </c>
      <c r="M38" s="26" t="n">
        <v>219.06</v>
      </c>
      <c r="N38" s="26" t="n">
        <f aca="false">I38-M38</f>
        <v>14.96</v>
      </c>
      <c r="O38" s="44" t="n">
        <f aca="false">IFERROR(N38/I38,0)</f>
        <v>0.0639261601572516</v>
      </c>
      <c r="P38" s="26" t="n">
        <v>191</v>
      </c>
      <c r="Q38" s="26" t="n">
        <f aca="false">I38-P38</f>
        <v>43.02</v>
      </c>
      <c r="R38" s="44" t="n">
        <f aca="false">IFERROR(Q38/I38,0)</f>
        <v>0.183830441842578</v>
      </c>
      <c r="S38" s="26" t="n">
        <v>194</v>
      </c>
      <c r="T38" s="26" t="n">
        <f aca="false">I38-S38</f>
        <v>40.02</v>
      </c>
      <c r="U38" s="44" t="n">
        <f aca="false">IFERROR(T38/I38,0)</f>
        <v>0.171011024698744</v>
      </c>
      <c r="V38" s="45" t="s">
        <v>158</v>
      </c>
      <c r="W38" s="45" t="s">
        <v>158</v>
      </c>
      <c r="X38" s="45" t="s">
        <v>158</v>
      </c>
    </row>
    <row r="39" customFormat="false" ht="15" hidden="false" customHeight="false" outlineLevel="0" collapsed="false">
      <c r="A39" s="37" t="s">
        <v>247</v>
      </c>
      <c r="B39" s="37" t="s">
        <v>248</v>
      </c>
      <c r="C39" s="37" t="s">
        <v>88</v>
      </c>
      <c r="D39" s="37" t="s">
        <v>155</v>
      </c>
      <c r="E39" s="37" t="s">
        <v>156</v>
      </c>
      <c r="F39" s="37" t="s">
        <v>169</v>
      </c>
      <c r="G39" s="43" t="n">
        <v>46007</v>
      </c>
      <c r="H39" s="26" t="n">
        <v>226.57</v>
      </c>
      <c r="I39" s="26" t="n">
        <v>191.8</v>
      </c>
      <c r="J39" s="26" t="n">
        <v>194.04</v>
      </c>
      <c r="K39" s="26" t="n">
        <f aca="false">I39-J39</f>
        <v>-2.23999999999998</v>
      </c>
      <c r="L39" s="44" t="n">
        <f aca="false">IFERROR(K39/I39,0)</f>
        <v>-0.0116788321167882</v>
      </c>
      <c r="M39" s="26" t="n">
        <v>178.2</v>
      </c>
      <c r="N39" s="26" t="n">
        <f aca="false">I39-M39</f>
        <v>13.6</v>
      </c>
      <c r="O39" s="44" t="n">
        <f aca="false">IFERROR(N39/I39,0)</f>
        <v>0.0709071949947863</v>
      </c>
      <c r="P39" s="26" t="n">
        <v>154.11</v>
      </c>
      <c r="Q39" s="26" t="n">
        <f aca="false">I39-P39</f>
        <v>37.69</v>
      </c>
      <c r="R39" s="44" t="n">
        <f aca="false">IFERROR(Q39/I39,0)</f>
        <v>0.196506777893639</v>
      </c>
      <c r="S39" s="26" t="n">
        <v>177.79</v>
      </c>
      <c r="T39" s="26" t="n">
        <f aca="false">I39-S39</f>
        <v>14.01</v>
      </c>
      <c r="U39" s="44" t="n">
        <f aca="false">IFERROR(T39/I39,0)</f>
        <v>0.0730448383733056</v>
      </c>
      <c r="V39" s="45" t="s">
        <v>158</v>
      </c>
      <c r="W39" s="45" t="s">
        <v>159</v>
      </c>
      <c r="X39" s="45" t="s">
        <v>158</v>
      </c>
    </row>
    <row r="40" customFormat="false" ht="15" hidden="false" customHeight="false" outlineLevel="0" collapsed="false">
      <c r="A40" s="37" t="s">
        <v>249</v>
      </c>
      <c r="B40" s="37" t="s">
        <v>250</v>
      </c>
      <c r="C40" s="37" t="s">
        <v>89</v>
      </c>
      <c r="D40" s="37" t="s">
        <v>222</v>
      </c>
      <c r="E40" s="37" t="s">
        <v>156</v>
      </c>
      <c r="F40" s="37" t="s">
        <v>207</v>
      </c>
      <c r="G40" s="43" t="n">
        <v>46057</v>
      </c>
      <c r="H40" s="26" t="n">
        <v>238.69</v>
      </c>
      <c r="I40" s="26" t="n">
        <v>164.21</v>
      </c>
      <c r="J40" s="26" t="n">
        <v>163.63</v>
      </c>
      <c r="K40" s="26" t="n">
        <f aca="false">I40-J40</f>
        <v>0.580000000000013</v>
      </c>
      <c r="L40" s="44" t="n">
        <f aca="false">IFERROR(K40/I40,0)</f>
        <v>0.00353206260276483</v>
      </c>
      <c r="M40" s="26" t="n">
        <v>152.22</v>
      </c>
      <c r="N40" s="26" t="n">
        <f aca="false">I40-M40</f>
        <v>11.99</v>
      </c>
      <c r="O40" s="44" t="n">
        <f aca="false">IFERROR(N40/I40,0)</f>
        <v>0.073016259667499</v>
      </c>
      <c r="P40" s="26" t="n">
        <v>119.21</v>
      </c>
      <c r="Q40" s="26" t="n">
        <f aca="false">I40-P40</f>
        <v>45</v>
      </c>
      <c r="R40" s="44" t="n">
        <f aca="false">IFERROR(Q40/I40,0)</f>
        <v>0.274039339869679</v>
      </c>
      <c r="S40" s="26" t="n">
        <v>135.27</v>
      </c>
      <c r="T40" s="26" t="n">
        <f aca="false">I40-S40</f>
        <v>28.94</v>
      </c>
      <c r="U40" s="44" t="n">
        <f aca="false">IFERROR(T40/I40,0)</f>
        <v>0.176237744351745</v>
      </c>
      <c r="V40" s="45" t="s">
        <v>158</v>
      </c>
      <c r="W40" s="45" t="s">
        <v>158</v>
      </c>
      <c r="X40" s="45" t="s">
        <v>158</v>
      </c>
    </row>
    <row r="41" customFormat="false" ht="15" hidden="false" customHeight="false" outlineLevel="0" collapsed="false">
      <c r="A41" s="37" t="s">
        <v>251</v>
      </c>
      <c r="B41" s="37" t="s">
        <v>252</v>
      </c>
      <c r="C41" s="37" t="s">
        <v>86</v>
      </c>
      <c r="D41" s="37" t="s">
        <v>155</v>
      </c>
      <c r="E41" s="37" t="s">
        <v>156</v>
      </c>
      <c r="F41" s="37" t="s">
        <v>230</v>
      </c>
      <c r="G41" s="43" t="n">
        <v>46010</v>
      </c>
      <c r="H41" s="26" t="n">
        <v>103.3</v>
      </c>
      <c r="I41" s="26" t="n">
        <v>94.51</v>
      </c>
      <c r="J41" s="26" t="n">
        <v>95.49</v>
      </c>
      <c r="K41" s="26" t="n">
        <f aca="false">I41-J41</f>
        <v>-0.97999999999999</v>
      </c>
      <c r="L41" s="44" t="n">
        <f aca="false">IFERROR(K41/I41,0)</f>
        <v>-0.0103692730927943</v>
      </c>
      <c r="M41" s="26" t="n">
        <v>94.01</v>
      </c>
      <c r="N41" s="26" t="n">
        <f aca="false">I41-M41</f>
        <v>0.5</v>
      </c>
      <c r="O41" s="44" t="n">
        <f aca="false">IFERROR(N41/I41,0)</f>
        <v>0.00529044545550735</v>
      </c>
      <c r="P41" s="26" t="n">
        <v>82.23</v>
      </c>
      <c r="Q41" s="26" t="n">
        <f aca="false">I41-P41</f>
        <v>12.28</v>
      </c>
      <c r="R41" s="44" t="n">
        <f aca="false">IFERROR(Q41/I41,0)</f>
        <v>0.129933340387261</v>
      </c>
      <c r="S41" s="26" t="n">
        <v>87.14</v>
      </c>
      <c r="T41" s="26" t="n">
        <f aca="false">I41-S41</f>
        <v>7.37</v>
      </c>
      <c r="U41" s="44" t="n">
        <f aca="false">IFERROR(T41/I41,0)</f>
        <v>0.0779811660141784</v>
      </c>
      <c r="V41" s="45" t="s">
        <v>158</v>
      </c>
      <c r="W41" s="45" t="s">
        <v>159</v>
      </c>
      <c r="X41" s="45" t="s">
        <v>158</v>
      </c>
    </row>
    <row r="42" customFormat="false" ht="15" hidden="false" customHeight="false" outlineLevel="0" collapsed="false">
      <c r="A42" s="37" t="s">
        <v>253</v>
      </c>
      <c r="B42" s="37" t="s">
        <v>254</v>
      </c>
      <c r="C42" s="37" t="s">
        <v>88</v>
      </c>
      <c r="D42" s="37" t="s">
        <v>176</v>
      </c>
      <c r="E42" s="37" t="s">
        <v>156</v>
      </c>
      <c r="F42" s="37" t="s">
        <v>225</v>
      </c>
      <c r="G42" s="43" t="n">
        <v>46100</v>
      </c>
      <c r="H42" s="26" t="n">
        <v>167.49</v>
      </c>
      <c r="I42" s="26" t="n">
        <v>147.49</v>
      </c>
      <c r="J42" s="26" t="n">
        <v>149.72</v>
      </c>
      <c r="K42" s="26" t="n">
        <f aca="false">I42-J42</f>
        <v>-2.22999999999999</v>
      </c>
      <c r="L42" s="44" t="n">
        <f aca="false">IFERROR(K42/I42,0)</f>
        <v>-0.0151196691301104</v>
      </c>
      <c r="M42" s="26" t="n">
        <v>135.75</v>
      </c>
      <c r="N42" s="26" t="n">
        <f aca="false">I42-M42</f>
        <v>11.74</v>
      </c>
      <c r="O42" s="44" t="n">
        <f aca="false">IFERROR(N42/I42,0)</f>
        <v>0.0795986168553801</v>
      </c>
      <c r="P42" s="26" t="n">
        <v>118.5</v>
      </c>
      <c r="Q42" s="26" t="n">
        <f aca="false">I42-P42</f>
        <v>28.99</v>
      </c>
      <c r="R42" s="44" t="n">
        <f aca="false">IFERROR(Q42/I42,0)</f>
        <v>0.196555698691437</v>
      </c>
      <c r="S42" s="26" t="n">
        <v>130.44</v>
      </c>
      <c r="T42" s="26" t="n">
        <f aca="false">I42-S42</f>
        <v>17.05</v>
      </c>
      <c r="U42" s="44" t="n">
        <f aca="false">IFERROR(T42/I42,0)</f>
        <v>0.115601057698827</v>
      </c>
      <c r="V42" s="45" t="s">
        <v>158</v>
      </c>
      <c r="W42" s="45" t="s">
        <v>158</v>
      </c>
      <c r="X42" s="45" t="s">
        <v>158</v>
      </c>
    </row>
    <row r="43" customFormat="false" ht="15" hidden="false" customHeight="false" outlineLevel="0" collapsed="false">
      <c r="A43" s="37" t="s">
        <v>255</v>
      </c>
      <c r="B43" s="37" t="s">
        <v>179</v>
      </c>
      <c r="C43" s="37" t="s">
        <v>88</v>
      </c>
      <c r="D43" s="37" t="s">
        <v>162</v>
      </c>
      <c r="E43" s="37" t="s">
        <v>156</v>
      </c>
      <c r="F43" s="37" t="s">
        <v>225</v>
      </c>
      <c r="G43" s="43" t="n">
        <v>46036</v>
      </c>
      <c r="H43" s="26" t="n">
        <v>211.58</v>
      </c>
      <c r="I43" s="26" t="n">
        <v>169.57</v>
      </c>
      <c r="J43" s="26" t="n">
        <v>169.97</v>
      </c>
      <c r="K43" s="26" t="n">
        <f aca="false">I43-J43</f>
        <v>-0.400000000000006</v>
      </c>
      <c r="L43" s="44" t="n">
        <f aca="false">IFERROR(K43/I43,0)</f>
        <v>-0.00235890782567675</v>
      </c>
      <c r="M43" s="26" t="n">
        <v>164.48</v>
      </c>
      <c r="N43" s="26" t="n">
        <f aca="false">I43-M43</f>
        <v>5.09</v>
      </c>
      <c r="O43" s="44" t="n">
        <f aca="false">IFERROR(N43/I43,0)</f>
        <v>0.0300171020817362</v>
      </c>
      <c r="P43" s="26" t="n">
        <v>141.9</v>
      </c>
      <c r="Q43" s="26" t="n">
        <f aca="false">I43-P43</f>
        <v>27.67</v>
      </c>
      <c r="R43" s="44" t="n">
        <f aca="false">IFERROR(Q43/I43,0)</f>
        <v>0.163177448841186</v>
      </c>
      <c r="S43" s="26" t="n">
        <v>146.83</v>
      </c>
      <c r="T43" s="26" t="n">
        <f aca="false">I43-S43</f>
        <v>22.74</v>
      </c>
      <c r="U43" s="44" t="n">
        <f aca="false">IFERROR(T43/I43,0)</f>
        <v>0.134103909889721</v>
      </c>
      <c r="V43" s="45" t="s">
        <v>159</v>
      </c>
      <c r="W43" s="45" t="s">
        <v>159</v>
      </c>
      <c r="X43" s="45" t="s">
        <v>158</v>
      </c>
    </row>
    <row r="44" customFormat="false" ht="15" hidden="false" customHeight="false" outlineLevel="0" collapsed="false">
      <c r="A44" s="37" t="s">
        <v>256</v>
      </c>
      <c r="B44" s="37" t="s">
        <v>154</v>
      </c>
      <c r="C44" s="37" t="s">
        <v>89</v>
      </c>
      <c r="D44" s="37" t="s">
        <v>172</v>
      </c>
      <c r="E44" s="37" t="s">
        <v>156</v>
      </c>
      <c r="F44" s="37" t="s">
        <v>207</v>
      </c>
      <c r="G44" s="43" t="n">
        <v>46190</v>
      </c>
      <c r="H44" s="26" t="n">
        <v>292.58</v>
      </c>
      <c r="I44" s="26" t="n">
        <v>197.29</v>
      </c>
      <c r="J44" s="26" t="n">
        <v>196.08</v>
      </c>
      <c r="K44" s="26" t="n">
        <f aca="false">I44-J44</f>
        <v>1.20999999999998</v>
      </c>
      <c r="L44" s="44" t="n">
        <f aca="false">IFERROR(K44/I44,0)</f>
        <v>0.00613310355314501</v>
      </c>
      <c r="M44" s="26" t="n">
        <v>185.65</v>
      </c>
      <c r="N44" s="26" t="n">
        <f aca="false">I44-M44</f>
        <v>11.64</v>
      </c>
      <c r="O44" s="44" t="n">
        <f aca="false">IFERROR(N44/I44,0)</f>
        <v>0.0589994424451315</v>
      </c>
      <c r="P44" s="26" t="n">
        <v>147.47</v>
      </c>
      <c r="Q44" s="26" t="n">
        <f aca="false">I44-P44</f>
        <v>49.82</v>
      </c>
      <c r="R44" s="44" t="n">
        <f aca="false">IFERROR(Q44/I44,0)</f>
        <v>0.252521668609661</v>
      </c>
      <c r="S44" s="26" t="n">
        <v>176.74</v>
      </c>
      <c r="T44" s="26" t="n">
        <f aca="false">I44-S44</f>
        <v>20.55</v>
      </c>
      <c r="U44" s="44" t="n">
        <f aca="false">IFERROR(T44/I44,0)</f>
        <v>0.104161386791018</v>
      </c>
      <c r="V44" s="45" t="s">
        <v>158</v>
      </c>
      <c r="W44" s="45" t="s">
        <v>159</v>
      </c>
      <c r="X44" s="45" t="s">
        <v>158</v>
      </c>
    </row>
    <row r="45" customFormat="false" ht="15" hidden="false" customHeight="false" outlineLevel="0" collapsed="false">
      <c r="A45" s="37" t="s">
        <v>257</v>
      </c>
      <c r="B45" s="37" t="s">
        <v>258</v>
      </c>
      <c r="C45" s="37" t="s">
        <v>86</v>
      </c>
      <c r="D45" s="37" t="s">
        <v>193</v>
      </c>
      <c r="E45" s="37" t="s">
        <v>156</v>
      </c>
      <c r="F45" s="37" t="s">
        <v>230</v>
      </c>
      <c r="G45" s="43" t="n">
        <v>45844</v>
      </c>
      <c r="H45" s="26" t="n">
        <v>77.99</v>
      </c>
      <c r="I45" s="26" t="n">
        <v>73.37</v>
      </c>
      <c r="J45" s="26" t="n">
        <v>72.93</v>
      </c>
      <c r="K45" s="26" t="n">
        <f aca="false">I45-J45</f>
        <v>0.439999999999998</v>
      </c>
      <c r="L45" s="44" t="n">
        <f aca="false">IFERROR(K45/I45,0)</f>
        <v>0.00599700149925034</v>
      </c>
      <c r="M45" s="26" t="n">
        <v>71.32</v>
      </c>
      <c r="N45" s="26" t="n">
        <f aca="false">I45-M45</f>
        <v>2.05000000000001</v>
      </c>
      <c r="O45" s="44" t="n">
        <f aca="false">IFERROR(N45/I45,0)</f>
        <v>0.0279405751669621</v>
      </c>
      <c r="P45" s="26" t="n">
        <v>60.61</v>
      </c>
      <c r="Q45" s="26" t="n">
        <f aca="false">I45-P45</f>
        <v>12.76</v>
      </c>
      <c r="R45" s="44" t="n">
        <f aca="false">IFERROR(Q45/I45,0)</f>
        <v>0.173913043478261</v>
      </c>
      <c r="S45" s="26" t="n">
        <v>67.99</v>
      </c>
      <c r="T45" s="26" t="n">
        <f aca="false">I45-S45</f>
        <v>5.38000000000001</v>
      </c>
      <c r="U45" s="44" t="n">
        <f aca="false">IFERROR(T45/I45,0)</f>
        <v>0.0733269728771979</v>
      </c>
      <c r="V45" s="45" t="s">
        <v>158</v>
      </c>
      <c r="W45" s="45" t="s">
        <v>158</v>
      </c>
      <c r="X45" s="45" t="s">
        <v>159</v>
      </c>
    </row>
    <row r="46" customFormat="false" ht="15" hidden="false" customHeight="false" outlineLevel="0" collapsed="false">
      <c r="A46" s="37" t="s">
        <v>259</v>
      </c>
      <c r="B46" s="37" t="s">
        <v>260</v>
      </c>
      <c r="C46" s="37" t="s">
        <v>87</v>
      </c>
      <c r="D46" s="37" t="s">
        <v>261</v>
      </c>
      <c r="E46" s="37" t="s">
        <v>156</v>
      </c>
      <c r="F46" s="37" t="s">
        <v>194</v>
      </c>
      <c r="G46" s="43" t="n">
        <v>45996</v>
      </c>
      <c r="H46" s="26" t="n">
        <v>227.62</v>
      </c>
      <c r="I46" s="26" t="n">
        <v>152.55</v>
      </c>
      <c r="J46" s="26" t="n">
        <v>154.31</v>
      </c>
      <c r="K46" s="26" t="n">
        <f aca="false">I46-J46</f>
        <v>-1.75999999999999</v>
      </c>
      <c r="L46" s="44" t="n">
        <f aca="false">IFERROR(K46/I46,0)</f>
        <v>-0.0115372009177318</v>
      </c>
      <c r="M46" s="26" t="n">
        <v>140.37</v>
      </c>
      <c r="N46" s="26" t="n">
        <f aca="false">I46-M46</f>
        <v>12.18</v>
      </c>
      <c r="O46" s="44" t="n">
        <f aca="false">IFERROR(N46/I46,0)</f>
        <v>0.0798426745329401</v>
      </c>
      <c r="P46" s="26" t="n">
        <v>117.26</v>
      </c>
      <c r="Q46" s="26" t="n">
        <f aca="false">I46-P46</f>
        <v>35.29</v>
      </c>
      <c r="R46" s="44" t="n">
        <f aca="false">IFERROR(Q46/I46,0)</f>
        <v>0.231333988856113</v>
      </c>
      <c r="S46" s="26" t="n">
        <v>131.22</v>
      </c>
      <c r="T46" s="26" t="n">
        <f aca="false">I46-S46</f>
        <v>21.33</v>
      </c>
      <c r="U46" s="44" t="n">
        <f aca="false">IFERROR(T46/I46,0)</f>
        <v>0.139823008849558</v>
      </c>
      <c r="V46" s="45" t="s">
        <v>158</v>
      </c>
      <c r="W46" s="45" t="s">
        <v>159</v>
      </c>
      <c r="X46" s="45" t="s">
        <v>159</v>
      </c>
    </row>
    <row r="47" customFormat="false" ht="15" hidden="false" customHeight="false" outlineLevel="0" collapsed="false">
      <c r="A47" s="37" t="s">
        <v>262</v>
      </c>
      <c r="B47" s="37" t="s">
        <v>263</v>
      </c>
      <c r="C47" s="37" t="s">
        <v>86</v>
      </c>
      <c r="D47" s="37" t="s">
        <v>232</v>
      </c>
      <c r="E47" s="37" t="s">
        <v>156</v>
      </c>
      <c r="F47" s="37" t="s">
        <v>173</v>
      </c>
      <c r="G47" s="43" t="n">
        <v>46124</v>
      </c>
      <c r="H47" s="26" t="n">
        <v>63.27</v>
      </c>
      <c r="I47" s="26" t="n">
        <v>56.58</v>
      </c>
      <c r="J47" s="26" t="n">
        <v>57.92</v>
      </c>
      <c r="K47" s="26" t="n">
        <f aca="false">I47-J47</f>
        <v>-1.34</v>
      </c>
      <c r="L47" s="44" t="n">
        <f aca="false">IFERROR(K47/I47,0)</f>
        <v>-0.023683280311064</v>
      </c>
      <c r="M47" s="26" t="n">
        <v>57.41</v>
      </c>
      <c r="N47" s="26" t="n">
        <f aca="false">I47-M47</f>
        <v>-0.829999999999998</v>
      </c>
      <c r="O47" s="44" t="n">
        <f aca="false">IFERROR(N47/I47,0)</f>
        <v>-0.0146694945210321</v>
      </c>
      <c r="P47" s="26" t="n">
        <v>48.12</v>
      </c>
      <c r="Q47" s="26" t="n">
        <f aca="false">I47-P47</f>
        <v>8.46</v>
      </c>
      <c r="R47" s="44" t="n">
        <f aca="false">IFERROR(Q47/I47,0)</f>
        <v>0.149522799575822</v>
      </c>
      <c r="S47" s="26" t="n">
        <v>52.69</v>
      </c>
      <c r="T47" s="26" t="n">
        <f aca="false">I47-S47</f>
        <v>3.89</v>
      </c>
      <c r="U47" s="44" t="n">
        <f aca="false">IFERROR(T47/I47,0)</f>
        <v>0.0687522092612231</v>
      </c>
      <c r="V47" s="45" t="s">
        <v>159</v>
      </c>
      <c r="W47" s="45" t="s">
        <v>159</v>
      </c>
      <c r="X47" s="45" t="s">
        <v>158</v>
      </c>
    </row>
    <row r="48" customFormat="false" ht="15" hidden="false" customHeight="false" outlineLevel="0" collapsed="false">
      <c r="A48" s="37" t="s">
        <v>264</v>
      </c>
      <c r="B48" s="37" t="s">
        <v>211</v>
      </c>
      <c r="C48" s="37" t="s">
        <v>88</v>
      </c>
      <c r="D48" s="37" t="s">
        <v>209</v>
      </c>
      <c r="E48" s="37" t="s">
        <v>156</v>
      </c>
      <c r="F48" s="37" t="s">
        <v>190</v>
      </c>
      <c r="G48" s="43" t="n">
        <v>45877</v>
      </c>
      <c r="H48" s="26" t="n">
        <v>157.14</v>
      </c>
      <c r="I48" s="26" t="n">
        <v>126.72</v>
      </c>
      <c r="J48" s="26" t="n">
        <v>126.51</v>
      </c>
      <c r="K48" s="26" t="n">
        <f aca="false">I48-J48</f>
        <v>0.209999999999994</v>
      </c>
      <c r="L48" s="44" t="n">
        <f aca="false">IFERROR(K48/I48,0)</f>
        <v>0.00165719696969692</v>
      </c>
      <c r="M48" s="26" t="n">
        <v>125.4</v>
      </c>
      <c r="N48" s="26" t="n">
        <f aca="false">I48-M48</f>
        <v>1.31999999999999</v>
      </c>
      <c r="O48" s="44" t="n">
        <f aca="false">IFERROR(N48/I48,0)</f>
        <v>0.0104166666666666</v>
      </c>
      <c r="P48" s="26" t="n">
        <v>104.18</v>
      </c>
      <c r="Q48" s="26" t="n">
        <f aca="false">I48-P48</f>
        <v>22.54</v>
      </c>
      <c r="R48" s="44" t="n">
        <f aca="false">IFERROR(Q48/I48,0)</f>
        <v>0.177872474747475</v>
      </c>
      <c r="S48" s="26" t="n">
        <v>117.8</v>
      </c>
      <c r="T48" s="26" t="n">
        <f aca="false">I48-S48</f>
        <v>8.92</v>
      </c>
      <c r="U48" s="44" t="n">
        <f aca="false">IFERROR(T48/I48,0)</f>
        <v>0.0703914141414142</v>
      </c>
      <c r="V48" s="45" t="s">
        <v>158</v>
      </c>
      <c r="W48" s="45" t="s">
        <v>158</v>
      </c>
      <c r="X48" s="45" t="s">
        <v>158</v>
      </c>
    </row>
    <row r="49" customFormat="false" ht="15" hidden="false" customHeight="false" outlineLevel="0" collapsed="false">
      <c r="A49" s="37" t="s">
        <v>265</v>
      </c>
      <c r="B49" s="37" t="s">
        <v>224</v>
      </c>
      <c r="C49" s="37" t="s">
        <v>86</v>
      </c>
      <c r="D49" s="37" t="s">
        <v>193</v>
      </c>
      <c r="E49" s="37" t="s">
        <v>156</v>
      </c>
      <c r="F49" s="37" t="s">
        <v>173</v>
      </c>
      <c r="G49" s="43" t="n">
        <v>45886</v>
      </c>
      <c r="H49" s="26" t="n">
        <v>124.66</v>
      </c>
      <c r="I49" s="26" t="n">
        <v>108.81</v>
      </c>
      <c r="J49" s="26" t="n">
        <v>111.32</v>
      </c>
      <c r="K49" s="26" t="n">
        <f aca="false">I49-J49</f>
        <v>-2.50999999999999</v>
      </c>
      <c r="L49" s="44" t="n">
        <f aca="false">IFERROR(K49/I49,0)</f>
        <v>-0.023067732745152</v>
      </c>
      <c r="M49" s="26" t="n">
        <v>106.07</v>
      </c>
      <c r="N49" s="26" t="n">
        <f aca="false">I49-M49</f>
        <v>2.74000000000001</v>
      </c>
      <c r="O49" s="44" t="n">
        <f aca="false">IFERROR(N49/I49,0)</f>
        <v>0.0251815090524769</v>
      </c>
      <c r="P49" s="26" t="n">
        <v>97.4</v>
      </c>
      <c r="Q49" s="26" t="n">
        <f aca="false">I49-P49</f>
        <v>11.41</v>
      </c>
      <c r="R49" s="44" t="n">
        <f aca="false">IFERROR(Q49/I49,0)</f>
        <v>0.104861685506847</v>
      </c>
      <c r="S49" s="26" t="n">
        <v>98.01</v>
      </c>
      <c r="T49" s="26" t="n">
        <f aca="false">I49-S49</f>
        <v>10.8</v>
      </c>
      <c r="U49" s="44" t="n">
        <f aca="false">IFERROR(T49/I49,0)</f>
        <v>0.0992555831265508</v>
      </c>
      <c r="V49" s="45" t="s">
        <v>158</v>
      </c>
      <c r="W49" s="45" t="s">
        <v>158</v>
      </c>
      <c r="X49" s="45" t="s">
        <v>159</v>
      </c>
    </row>
    <row r="50" customFormat="false" ht="15" hidden="false" customHeight="false" outlineLevel="0" collapsed="false">
      <c r="A50" s="37" t="s">
        <v>266</v>
      </c>
      <c r="B50" s="37" t="s">
        <v>267</v>
      </c>
      <c r="C50" s="37" t="s">
        <v>89</v>
      </c>
      <c r="D50" s="37" t="s">
        <v>155</v>
      </c>
      <c r="E50" s="37" t="s">
        <v>156</v>
      </c>
      <c r="F50" s="37" t="s">
        <v>207</v>
      </c>
      <c r="G50" s="43" t="n">
        <v>46084</v>
      </c>
      <c r="H50" s="26" t="n">
        <v>152.09</v>
      </c>
      <c r="I50" s="26" t="n">
        <v>113.9</v>
      </c>
      <c r="J50" s="26" t="n">
        <v>112.9</v>
      </c>
      <c r="K50" s="26" t="n">
        <f aca="false">I50-J50</f>
        <v>1</v>
      </c>
      <c r="L50" s="44" t="n">
        <f aca="false">IFERROR(K50/I50,0)</f>
        <v>0.00877963125548727</v>
      </c>
      <c r="M50" s="26" t="n">
        <v>106.25</v>
      </c>
      <c r="N50" s="26" t="n">
        <f aca="false">I50-M50</f>
        <v>7.65000000000001</v>
      </c>
      <c r="O50" s="44" t="n">
        <f aca="false">IFERROR(N50/I50,0)</f>
        <v>0.0671641791044777</v>
      </c>
      <c r="P50" s="26" t="n">
        <v>93.48</v>
      </c>
      <c r="Q50" s="26" t="n">
        <f aca="false">I50-P50</f>
        <v>20.42</v>
      </c>
      <c r="R50" s="44" t="n">
        <f aca="false">IFERROR(Q50/I50,0)</f>
        <v>0.17928007023705</v>
      </c>
      <c r="S50" s="26" t="n">
        <v>95.32</v>
      </c>
      <c r="T50" s="26" t="n">
        <f aca="false">I50-S50</f>
        <v>18.58</v>
      </c>
      <c r="U50" s="44" t="n">
        <f aca="false">IFERROR(T50/I50,0)</f>
        <v>0.163125548726954</v>
      </c>
      <c r="V50" s="45" t="s">
        <v>158</v>
      </c>
      <c r="W50" s="45" t="s">
        <v>159</v>
      </c>
      <c r="X50" s="45" t="s">
        <v>158</v>
      </c>
    </row>
    <row r="52" customFormat="false" ht="15" hidden="false" customHeight="false" outlineLevel="0" collapsed="false">
      <c r="F52" s="46" t="s">
        <v>268</v>
      </c>
      <c r="H52" s="25" t="n">
        <f aca="false">SUM(H3:H50)</f>
        <v>9358.93</v>
      </c>
      <c r="I52" s="25" t="n">
        <f aca="false">SUM(I3:I50)</f>
        <v>7001.47</v>
      </c>
      <c r="J52" s="25" t="n">
        <f aca="false">SUM(J3:J50)</f>
        <v>7087.05</v>
      </c>
      <c r="K52" s="25" t="n">
        <f aca="false">SUM(K3:K50)</f>
        <v>-85.5799999999999</v>
      </c>
      <c r="L52" s="47" t="n">
        <f aca="false">IFERROR(SUM(K3:K50)/SUM($I$3:$I$50),0)</f>
        <v>-0.0122231474247551</v>
      </c>
      <c r="M52" s="25" t="n">
        <f aca="false">SUM(M3:M50)</f>
        <v>6703.02</v>
      </c>
      <c r="N52" s="25" t="n">
        <f aca="false">SUM(N3:N50)</f>
        <v>298.45</v>
      </c>
      <c r="O52" s="47" t="n">
        <f aca="false">IFERROR(SUM(N3:N50)/SUM($I$3:$I$50),0)</f>
        <v>0.0426267626655545</v>
      </c>
      <c r="P52" s="25" t="n">
        <f aca="false">SUM(P3:P50)</f>
        <v>5673.8</v>
      </c>
      <c r="Q52" s="25" t="n">
        <f aca="false">SUM(Q3:Q50)</f>
        <v>1327.67</v>
      </c>
      <c r="R52" s="47" t="n">
        <f aca="false">IFERROR(SUM(Q3:Q50)/SUM($I$3:$I$50),0)</f>
        <v>0.189627321119708</v>
      </c>
      <c r="S52" s="25" t="n">
        <f aca="false">SUM(S3:S50)</f>
        <v>6213.94</v>
      </c>
      <c r="T52" s="25" t="n">
        <f aca="false">SUM(T3:T50)</f>
        <v>787.53</v>
      </c>
      <c r="U52" s="47" t="n">
        <f aca="false">IFERROR(SUM(T3:T50)/SUM($I$3:$I$50),0)</f>
        <v>0.112480664774683</v>
      </c>
    </row>
  </sheetData>
  <autoFilter ref="A2:X50"/>
  <mergeCells count="1">
    <mergeCell ref="A1:X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14"/>
    <col collapsed="false" customWidth="true" hidden="false" outlineLevel="0" max="3" min="2" style="0" width="18"/>
    <col collapsed="false" customWidth="true" hidden="false" outlineLevel="0" max="4" min="4" style="0" width="16"/>
    <col collapsed="false" customWidth="true" hidden="false" outlineLevel="0" max="5" min="5" style="0" width="12"/>
  </cols>
  <sheetData>
    <row r="1" customFormat="false" ht="21.75" hidden="false" customHeight="true" outlineLevel="0" collapsed="false">
      <c r="A1" s="1" t="s">
        <v>269</v>
      </c>
      <c r="B1" s="1"/>
      <c r="C1" s="1"/>
      <c r="D1" s="1"/>
      <c r="E1" s="1"/>
    </row>
    <row r="2" customFormat="false" ht="30" hidden="false" customHeight="true" outlineLevel="0" collapsed="false">
      <c r="A2" s="9" t="s">
        <v>270</v>
      </c>
      <c r="B2" s="9"/>
      <c r="C2" s="9"/>
      <c r="D2" s="9"/>
      <c r="E2" s="9"/>
    </row>
    <row r="4" customFormat="false" ht="19.5" hidden="false" customHeight="true" outlineLevel="0" collapsed="false">
      <c r="A4" s="6" t="s">
        <v>271</v>
      </c>
      <c r="B4" s="6"/>
      <c r="C4" s="6"/>
      <c r="D4" s="6"/>
      <c r="E4" s="6"/>
    </row>
    <row r="5" customFormat="false" ht="27.75" hidden="false" customHeight="true" outlineLevel="0" collapsed="false">
      <c r="A5" s="15" t="s">
        <v>272</v>
      </c>
      <c r="B5" s="15" t="s">
        <v>273</v>
      </c>
      <c r="C5" s="15" t="s">
        <v>274</v>
      </c>
      <c r="D5" s="15" t="s">
        <v>275</v>
      </c>
    </row>
    <row r="6" customFormat="false" ht="15" hidden="false" customHeight="false" outlineLevel="0" collapsed="false">
      <c r="A6" s="37" t="s">
        <v>276</v>
      </c>
      <c r="B6" s="37" t="n">
        <v>518</v>
      </c>
      <c r="C6" s="26" t="n">
        <v>4115.53</v>
      </c>
      <c r="D6" s="48" t="n">
        <f aca="false">IFERROR(C6/B6,0)</f>
        <v>7.94503861003861</v>
      </c>
    </row>
    <row r="7" customFormat="false" ht="15" hidden="false" customHeight="false" outlineLevel="0" collapsed="false">
      <c r="A7" s="37" t="s">
        <v>277</v>
      </c>
      <c r="B7" s="37" t="n">
        <v>516</v>
      </c>
      <c r="C7" s="26" t="n">
        <v>3659.44</v>
      </c>
      <c r="D7" s="48" t="n">
        <f aca="false">IFERROR(C7/B7,0)</f>
        <v>7.09193798449612</v>
      </c>
    </row>
    <row r="8" customFormat="false" ht="15" hidden="false" customHeight="false" outlineLevel="0" collapsed="false">
      <c r="A8" s="37" t="s">
        <v>278</v>
      </c>
      <c r="B8" s="37" t="n">
        <v>523</v>
      </c>
      <c r="C8" s="26" t="n">
        <v>3441.7</v>
      </c>
      <c r="D8" s="48" t="n">
        <f aca="false">IFERROR(C8/B8,0)</f>
        <v>6.58068833652008</v>
      </c>
    </row>
    <row r="9" customFormat="false" ht="15" hidden="false" customHeight="false" outlineLevel="0" collapsed="false">
      <c r="A9" s="37" t="s">
        <v>279</v>
      </c>
      <c r="B9" s="37" t="n">
        <v>523</v>
      </c>
      <c r="C9" s="26" t="n">
        <v>3372.67</v>
      </c>
      <c r="D9" s="48" t="n">
        <f aca="false">IFERROR(C9/B9,0)</f>
        <v>6.44869980879541</v>
      </c>
    </row>
    <row r="10" customFormat="false" ht="15" hidden="false" customHeight="false" outlineLevel="0" collapsed="false">
      <c r="A10" s="37" t="s">
        <v>280</v>
      </c>
      <c r="B10" s="37" t="n">
        <v>521</v>
      </c>
      <c r="C10" s="26" t="n">
        <v>3978.48</v>
      </c>
      <c r="D10" s="48" t="n">
        <f aca="false">IFERROR(C10/B10,0)</f>
        <v>7.63623800383877</v>
      </c>
    </row>
    <row r="11" customFormat="false" ht="15" hidden="false" customHeight="false" outlineLevel="0" collapsed="false">
      <c r="A11" s="37" t="s">
        <v>281</v>
      </c>
      <c r="B11" s="37" t="n">
        <v>504</v>
      </c>
      <c r="C11" s="26" t="n">
        <v>3946.64</v>
      </c>
      <c r="D11" s="48" t="n">
        <f aca="false">IFERROR(C11/B11,0)</f>
        <v>7.83063492063492</v>
      </c>
    </row>
    <row r="12" customFormat="false" ht="15" hidden="false" customHeight="false" outlineLevel="0" collapsed="false">
      <c r="A12" s="37" t="s">
        <v>282</v>
      </c>
      <c r="B12" s="37" t="n">
        <v>515</v>
      </c>
      <c r="C12" s="26" t="n">
        <v>4129.27</v>
      </c>
      <c r="D12" s="48" t="n">
        <f aca="false">IFERROR(C12/B12,0)</f>
        <v>8.018</v>
      </c>
    </row>
    <row r="13" customFormat="false" ht="15" hidden="false" customHeight="false" outlineLevel="0" collapsed="false">
      <c r="A13" s="37" t="s">
        <v>283</v>
      </c>
      <c r="B13" s="37" t="n">
        <v>511</v>
      </c>
      <c r="C13" s="26" t="n">
        <v>3968.57</v>
      </c>
      <c r="D13" s="48" t="n">
        <f aca="false">IFERROR(C13/B13,0)</f>
        <v>7.76628180039139</v>
      </c>
    </row>
    <row r="14" customFormat="false" ht="15" hidden="false" customHeight="false" outlineLevel="0" collapsed="false">
      <c r="A14" s="37" t="s">
        <v>284</v>
      </c>
      <c r="B14" s="37" t="n">
        <v>519</v>
      </c>
      <c r="C14" s="26" t="n">
        <v>3515.03</v>
      </c>
      <c r="D14" s="48" t="n">
        <f aca="false">IFERROR(C14/B14,0)</f>
        <v>6.77269749518305</v>
      </c>
    </row>
    <row r="15" customFormat="false" ht="15" hidden="false" customHeight="false" outlineLevel="0" collapsed="false">
      <c r="A15" s="37" t="s">
        <v>285</v>
      </c>
      <c r="B15" s="37" t="n">
        <v>522</v>
      </c>
      <c r="C15" s="26" t="n">
        <v>3774.02</v>
      </c>
      <c r="D15" s="48" t="n">
        <f aca="false">IFERROR(C15/B15,0)</f>
        <v>7.22992337164751</v>
      </c>
    </row>
    <row r="16" customFormat="false" ht="15" hidden="false" customHeight="false" outlineLevel="0" collapsed="false">
      <c r="A16" s="37" t="s">
        <v>286</v>
      </c>
      <c r="B16" s="37" t="n">
        <v>507</v>
      </c>
      <c r="C16" s="26" t="n">
        <v>4122.46</v>
      </c>
      <c r="D16" s="48" t="n">
        <f aca="false">IFERROR(C16/B16,0)</f>
        <v>8.13108481262328</v>
      </c>
    </row>
    <row r="17" customFormat="false" ht="15" hidden="false" customHeight="false" outlineLevel="0" collapsed="false">
      <c r="A17" s="37" t="s">
        <v>287</v>
      </c>
      <c r="B17" s="37" t="n">
        <v>519</v>
      </c>
      <c r="C17" s="26" t="n">
        <v>3844.12</v>
      </c>
      <c r="D17" s="48" t="n">
        <f aca="false">IFERROR(C17/B17,0)</f>
        <v>7.40678227360308</v>
      </c>
    </row>
    <row r="18" customFormat="false" ht="15" hidden="false" customHeight="false" outlineLevel="0" collapsed="false">
      <c r="A18" s="49" t="s">
        <v>288</v>
      </c>
      <c r="B18" s="49" t="n">
        <v>522</v>
      </c>
      <c r="C18" s="50" t="n">
        <v>3841.59</v>
      </c>
      <c r="D18" s="51" t="n">
        <f aca="false">IFERROR(C18/B18,0)</f>
        <v>7.35936781609196</v>
      </c>
    </row>
    <row r="19" customFormat="false" ht="15" hidden="false" customHeight="false" outlineLevel="0" collapsed="false">
      <c r="A19" s="49" t="s">
        <v>289</v>
      </c>
      <c r="B19" s="49" t="n">
        <v>515</v>
      </c>
      <c r="C19" s="50" t="n">
        <v>3166.08</v>
      </c>
      <c r="D19" s="51" t="n">
        <f aca="false">IFERROR(C19/B19,0)</f>
        <v>6.14772815533981</v>
      </c>
    </row>
    <row r="20" customFormat="false" ht="15" hidden="false" customHeight="false" outlineLevel="0" collapsed="false">
      <c r="A20" s="49" t="s">
        <v>290</v>
      </c>
      <c r="B20" s="49" t="n">
        <v>518</v>
      </c>
      <c r="C20" s="50" t="n">
        <v>3515.29</v>
      </c>
      <c r="D20" s="51" t="n">
        <f aca="false">IFERROR(C20/B20,0)</f>
        <v>6.78627413127413</v>
      </c>
    </row>
    <row r="21" customFormat="false" ht="15" hidden="false" customHeight="false" outlineLevel="0" collapsed="false">
      <c r="A21" s="49" t="s">
        <v>291</v>
      </c>
      <c r="B21" s="49" t="n">
        <v>524</v>
      </c>
      <c r="C21" s="50" t="n">
        <v>4040.28</v>
      </c>
      <c r="D21" s="51" t="n">
        <f aca="false">IFERROR(C21/B21,0)</f>
        <v>7.71045801526718</v>
      </c>
    </row>
    <row r="22" customFormat="false" ht="15" hidden="false" customHeight="false" outlineLevel="0" collapsed="false">
      <c r="A22" s="49" t="s">
        <v>292</v>
      </c>
      <c r="B22" s="49" t="n">
        <v>508</v>
      </c>
      <c r="C22" s="50" t="n">
        <v>3652.4</v>
      </c>
      <c r="D22" s="51" t="n">
        <f aca="false">IFERROR(C22/B22,0)</f>
        <v>7.18976377952756</v>
      </c>
    </row>
    <row r="23" customFormat="false" ht="15" hidden="false" customHeight="false" outlineLevel="0" collapsed="false">
      <c r="A23" s="49" t="s">
        <v>293</v>
      </c>
      <c r="B23" s="49" t="n">
        <v>508</v>
      </c>
      <c r="C23" s="50" t="n">
        <v>4132.76</v>
      </c>
      <c r="D23" s="51" t="n">
        <f aca="false">IFERROR(C23/B23,0)</f>
        <v>8.13535433070866</v>
      </c>
    </row>
    <row r="24" customFormat="false" ht="15" hidden="false" customHeight="false" outlineLevel="0" collapsed="false">
      <c r="A24" s="49" t="s">
        <v>294</v>
      </c>
      <c r="B24" s="49" t="n">
        <v>522</v>
      </c>
      <c r="C24" s="50" t="n">
        <v>3401.21</v>
      </c>
      <c r="D24" s="51" t="n">
        <f aca="false">IFERROR(C24/B24,0)</f>
        <v>6.51572796934866</v>
      </c>
    </row>
    <row r="25" customFormat="false" ht="15" hidden="false" customHeight="false" outlineLevel="0" collapsed="false">
      <c r="A25" s="49" t="s">
        <v>295</v>
      </c>
      <c r="B25" s="49" t="n">
        <v>502</v>
      </c>
      <c r="C25" s="50" t="n">
        <v>3235.22</v>
      </c>
      <c r="D25" s="51" t="n">
        <f aca="false">IFERROR(C25/B25,0)</f>
        <v>6.44466135458167</v>
      </c>
    </row>
    <row r="26" customFormat="false" ht="15" hidden="false" customHeight="false" outlineLevel="0" collapsed="false">
      <c r="A26" s="49" t="s">
        <v>296</v>
      </c>
      <c r="B26" s="49" t="n">
        <v>500</v>
      </c>
      <c r="C26" s="50" t="n">
        <v>3378.35</v>
      </c>
      <c r="D26" s="51" t="n">
        <f aca="false">IFERROR(C26/B26,0)</f>
        <v>6.7567</v>
      </c>
    </row>
    <row r="27" customFormat="false" ht="15" hidden="false" customHeight="false" outlineLevel="0" collapsed="false">
      <c r="A27" s="49" t="s">
        <v>297</v>
      </c>
      <c r="B27" s="49" t="n">
        <v>519</v>
      </c>
      <c r="C27" s="50" t="n">
        <v>3663.08</v>
      </c>
      <c r="D27" s="51" t="n">
        <f aca="false">IFERROR(C27/B27,0)</f>
        <v>7.05795761078998</v>
      </c>
    </row>
    <row r="28" customFormat="false" ht="15" hidden="false" customHeight="false" outlineLevel="0" collapsed="false">
      <c r="A28" s="49" t="s">
        <v>298</v>
      </c>
      <c r="B28" s="49" t="n">
        <v>524</v>
      </c>
      <c r="C28" s="50" t="n">
        <v>4297.66</v>
      </c>
      <c r="D28" s="51" t="n">
        <f aca="false">IFERROR(C28/B28,0)</f>
        <v>8.20164122137405</v>
      </c>
    </row>
    <row r="29" customFormat="false" ht="15" hidden="false" customHeight="false" outlineLevel="0" collapsed="false">
      <c r="A29" s="49" t="s">
        <v>299</v>
      </c>
      <c r="B29" s="49" t="n">
        <v>516</v>
      </c>
      <c r="C29" s="50" t="n">
        <v>4027.59</v>
      </c>
      <c r="D29" s="51" t="n">
        <f aca="false">IFERROR(C29/B29,0)</f>
        <v>7.80540697674419</v>
      </c>
    </row>
  </sheetData>
  <mergeCells count="3">
    <mergeCell ref="A1:E1"/>
    <mergeCell ref="A2:E2"/>
    <mergeCell ref="A4:E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8" min="3" style="0" width="15"/>
  </cols>
  <sheetData>
    <row r="1" customFormat="false" ht="21.75" hidden="false" customHeight="true" outlineLevel="0" collapsed="false">
      <c r="A1" s="1" t="s">
        <v>300</v>
      </c>
      <c r="B1" s="1"/>
      <c r="C1" s="1"/>
      <c r="D1" s="1"/>
      <c r="E1" s="1"/>
      <c r="F1" s="1"/>
      <c r="G1" s="1"/>
      <c r="H1" s="1"/>
    </row>
    <row r="2" customFormat="false" ht="30" hidden="false" customHeight="true" outlineLevel="0" collapsed="false">
      <c r="A2" s="9" t="s">
        <v>301</v>
      </c>
      <c r="B2" s="9"/>
      <c r="C2" s="9"/>
      <c r="D2" s="9"/>
      <c r="E2" s="9"/>
      <c r="F2" s="9"/>
      <c r="G2" s="9"/>
      <c r="H2" s="9"/>
    </row>
    <row r="4" customFormat="false" ht="19.5" hidden="false" customHeight="true" outlineLevel="0" collapsed="false">
      <c r="A4" s="6" t="s">
        <v>302</v>
      </c>
      <c r="B4" s="6"/>
      <c r="C4" s="6"/>
      <c r="D4" s="6"/>
      <c r="E4" s="6"/>
      <c r="F4" s="6"/>
      <c r="G4" s="6"/>
      <c r="H4" s="6"/>
    </row>
    <row r="5" customFormat="false" ht="31.5" hidden="false" customHeight="true" outlineLevel="0" collapsed="false">
      <c r="A5" s="15" t="s">
        <v>132</v>
      </c>
      <c r="B5" s="15" t="s">
        <v>80</v>
      </c>
      <c r="C5" s="17" t="s">
        <v>303</v>
      </c>
      <c r="D5" s="18" t="s">
        <v>304</v>
      </c>
      <c r="E5" s="19" t="s">
        <v>305</v>
      </c>
    </row>
    <row r="6" customFormat="false" ht="15" hidden="false" customHeight="false" outlineLevel="0" collapsed="false">
      <c r="A6" s="37" t="s">
        <v>155</v>
      </c>
      <c r="B6" s="37" t="s">
        <v>86</v>
      </c>
      <c r="C6" s="45" t="s">
        <v>158</v>
      </c>
      <c r="D6" s="45" t="s">
        <v>159</v>
      </c>
      <c r="E6" s="45" t="s">
        <v>158</v>
      </c>
    </row>
    <row r="7" customFormat="false" ht="15" hidden="false" customHeight="false" outlineLevel="0" collapsed="false">
      <c r="A7" s="37" t="s">
        <v>176</v>
      </c>
      <c r="B7" s="37" t="s">
        <v>86</v>
      </c>
      <c r="C7" s="45" t="s">
        <v>158</v>
      </c>
      <c r="D7" s="45" t="s">
        <v>158</v>
      </c>
      <c r="E7" s="45" t="s">
        <v>158</v>
      </c>
    </row>
    <row r="8" customFormat="false" ht="15" hidden="false" customHeight="false" outlineLevel="0" collapsed="false">
      <c r="A8" s="37" t="s">
        <v>193</v>
      </c>
      <c r="B8" s="37" t="s">
        <v>86</v>
      </c>
      <c r="C8" s="45" t="s">
        <v>158</v>
      </c>
      <c r="D8" s="45" t="s">
        <v>158</v>
      </c>
      <c r="E8" s="45" t="s">
        <v>159</v>
      </c>
    </row>
    <row r="9" customFormat="false" ht="15" hidden="false" customHeight="false" outlineLevel="0" collapsed="false">
      <c r="A9" s="37" t="s">
        <v>209</v>
      </c>
      <c r="B9" s="37" t="s">
        <v>86</v>
      </c>
      <c r="C9" s="45" t="s">
        <v>158</v>
      </c>
      <c r="D9" s="45" t="s">
        <v>158</v>
      </c>
      <c r="E9" s="45" t="s">
        <v>158</v>
      </c>
    </row>
    <row r="10" customFormat="false" ht="15" hidden="false" customHeight="false" outlineLevel="0" collapsed="false">
      <c r="A10" s="37" t="s">
        <v>172</v>
      </c>
      <c r="B10" s="37" t="s">
        <v>86</v>
      </c>
      <c r="C10" s="45" t="s">
        <v>158</v>
      </c>
      <c r="D10" s="45" t="s">
        <v>159</v>
      </c>
      <c r="E10" s="45" t="s">
        <v>158</v>
      </c>
    </row>
    <row r="11" customFormat="false" ht="15" hidden="false" customHeight="false" outlineLevel="0" collapsed="false">
      <c r="A11" s="37" t="s">
        <v>162</v>
      </c>
      <c r="B11" s="37" t="s">
        <v>86</v>
      </c>
      <c r="C11" s="45" t="s">
        <v>159</v>
      </c>
      <c r="D11" s="45" t="s">
        <v>159</v>
      </c>
      <c r="E11" s="45" t="s">
        <v>158</v>
      </c>
    </row>
    <row r="12" customFormat="false" ht="15" hidden="false" customHeight="false" outlineLevel="0" collapsed="false">
      <c r="A12" s="37" t="s">
        <v>186</v>
      </c>
      <c r="B12" s="37" t="s">
        <v>86</v>
      </c>
      <c r="C12" s="45" t="s">
        <v>158</v>
      </c>
      <c r="D12" s="45" t="s">
        <v>158</v>
      </c>
      <c r="E12" s="45" t="s">
        <v>158</v>
      </c>
    </row>
    <row r="13" customFormat="false" ht="15" hidden="false" customHeight="false" outlineLevel="0" collapsed="false">
      <c r="A13" s="37" t="s">
        <v>199</v>
      </c>
      <c r="B13" s="37" t="s">
        <v>86</v>
      </c>
      <c r="C13" s="45" t="s">
        <v>158</v>
      </c>
      <c r="D13" s="45" t="s">
        <v>159</v>
      </c>
      <c r="E13" s="45" t="s">
        <v>159</v>
      </c>
    </row>
    <row r="14" customFormat="false" ht="15" hidden="false" customHeight="false" outlineLevel="0" collapsed="false">
      <c r="A14" s="37" t="s">
        <v>261</v>
      </c>
      <c r="B14" s="37" t="s">
        <v>86</v>
      </c>
      <c r="C14" s="45" t="s">
        <v>158</v>
      </c>
      <c r="D14" s="45" t="s">
        <v>159</v>
      </c>
      <c r="E14" s="45" t="s">
        <v>159</v>
      </c>
    </row>
    <row r="15" customFormat="false" ht="15" hidden="false" customHeight="false" outlineLevel="0" collapsed="false">
      <c r="A15" s="37" t="s">
        <v>189</v>
      </c>
      <c r="B15" s="37" t="s">
        <v>86</v>
      </c>
      <c r="C15" s="45" t="s">
        <v>158</v>
      </c>
      <c r="D15" s="45" t="s">
        <v>158</v>
      </c>
      <c r="E15" s="45" t="s">
        <v>158</v>
      </c>
    </row>
    <row r="16" customFormat="false" ht="15" hidden="false" customHeight="false" outlineLevel="0" collapsed="false">
      <c r="A16" s="37" t="s">
        <v>215</v>
      </c>
      <c r="B16" s="37" t="s">
        <v>86</v>
      </c>
      <c r="C16" s="45" t="s">
        <v>158</v>
      </c>
      <c r="D16" s="45" t="s">
        <v>158</v>
      </c>
      <c r="E16" s="45" t="s">
        <v>158</v>
      </c>
    </row>
    <row r="17" customFormat="false" ht="15" hidden="false" customHeight="false" outlineLevel="0" collapsed="false">
      <c r="A17" s="37" t="s">
        <v>222</v>
      </c>
      <c r="B17" s="37" t="s">
        <v>86</v>
      </c>
      <c r="C17" s="45" t="s">
        <v>158</v>
      </c>
      <c r="D17" s="45" t="s">
        <v>158</v>
      </c>
      <c r="E17" s="45" t="s">
        <v>158</v>
      </c>
    </row>
    <row r="18" customFormat="false" ht="15" hidden="false" customHeight="false" outlineLevel="0" collapsed="false">
      <c r="A18" s="37" t="s">
        <v>232</v>
      </c>
      <c r="B18" s="37" t="s">
        <v>86</v>
      </c>
      <c r="C18" s="45" t="s">
        <v>159</v>
      </c>
      <c r="D18" s="45" t="s">
        <v>159</v>
      </c>
      <c r="E18" s="45" t="s">
        <v>158</v>
      </c>
    </row>
    <row r="19" customFormat="false" ht="15" hidden="false" customHeight="false" outlineLevel="0" collapsed="false">
      <c r="A19" s="37" t="s">
        <v>166</v>
      </c>
      <c r="B19" s="37" t="s">
        <v>86</v>
      </c>
      <c r="C19" s="45" t="s">
        <v>158</v>
      </c>
      <c r="D19" s="45" t="s">
        <v>158</v>
      </c>
      <c r="E19" s="45" t="s">
        <v>158</v>
      </c>
    </row>
    <row r="20" customFormat="false" ht="15" hidden="false" customHeight="false" outlineLevel="0" collapsed="false">
      <c r="A20" s="37" t="s">
        <v>202</v>
      </c>
      <c r="B20" s="37" t="s">
        <v>86</v>
      </c>
      <c r="C20" s="45" t="s">
        <v>158</v>
      </c>
      <c r="D20" s="45" t="s">
        <v>158</v>
      </c>
      <c r="E20" s="45" t="s">
        <v>158</v>
      </c>
    </row>
    <row r="21" customFormat="false" ht="15" hidden="false" customHeight="false" outlineLevel="0" collapsed="false">
      <c r="A21" s="37" t="s">
        <v>229</v>
      </c>
      <c r="B21" s="37" t="s">
        <v>86</v>
      </c>
      <c r="C21" s="45" t="s">
        <v>158</v>
      </c>
      <c r="D21" s="45" t="s">
        <v>159</v>
      </c>
      <c r="E21" s="45" t="s">
        <v>158</v>
      </c>
    </row>
    <row r="23" customFormat="false" ht="19.5" hidden="false" customHeight="true" outlineLevel="0" collapsed="false">
      <c r="A23" s="6" t="s">
        <v>306</v>
      </c>
      <c r="B23" s="6"/>
      <c r="C23" s="6"/>
      <c r="D23" s="6"/>
      <c r="E23" s="6"/>
    </row>
    <row r="24" customFormat="false" ht="25.5" hidden="false" customHeight="true" outlineLevel="0" collapsed="false">
      <c r="A24" s="15" t="s">
        <v>80</v>
      </c>
      <c r="B24" s="15" t="s">
        <v>307</v>
      </c>
      <c r="C24" s="15" t="s">
        <v>308</v>
      </c>
    </row>
    <row r="25" customFormat="false" ht="15" hidden="false" customHeight="false" outlineLevel="0" collapsed="false">
      <c r="A25" s="37" t="s">
        <v>86</v>
      </c>
      <c r="B25" s="37" t="n">
        <f aca="false">COUNTIF('Claims Detail'!$C:$C,$A25)</f>
        <v>16</v>
      </c>
      <c r="C25" s="26" t="n">
        <f aca="false">SUMIF('Claims Detail'!$C:$C,$A25,'Claims Detail'!$I:$I)</f>
        <v>1527.2</v>
      </c>
    </row>
    <row r="26" customFormat="false" ht="15" hidden="false" customHeight="false" outlineLevel="0" collapsed="false">
      <c r="A26" s="37" t="s">
        <v>87</v>
      </c>
      <c r="B26" s="37" t="n">
        <f aca="false">COUNTIF('Claims Detail'!$C:$C,$A26)</f>
        <v>12</v>
      </c>
      <c r="C26" s="26" t="n">
        <f aca="false">SUMIF('Claims Detail'!$C:$C,$A26,'Claims Detail'!$I:$I)</f>
        <v>2186.23</v>
      </c>
    </row>
    <row r="27" customFormat="false" ht="15" hidden="false" customHeight="false" outlineLevel="0" collapsed="false">
      <c r="A27" s="37" t="s">
        <v>88</v>
      </c>
      <c r="B27" s="37" t="n">
        <f aca="false">COUNTIF('Claims Detail'!$C:$C,$A27)</f>
        <v>14</v>
      </c>
      <c r="C27" s="26" t="n">
        <f aca="false">SUMIF('Claims Detail'!$C:$C,$A27,'Claims Detail'!$I:$I)</f>
        <v>2234.3</v>
      </c>
    </row>
    <row r="28" customFormat="false" ht="15" hidden="false" customHeight="false" outlineLevel="0" collapsed="false">
      <c r="A28" s="37" t="s">
        <v>89</v>
      </c>
      <c r="B28" s="37" t="n">
        <f aca="false">COUNTIF('Claims Detail'!$C:$C,$A28)</f>
        <v>6</v>
      </c>
      <c r="C28" s="26" t="n">
        <f aca="false">SUMIF('Claims Detail'!$C:$C,$A28,'Claims Detail'!$I:$I)</f>
        <v>1053.74</v>
      </c>
    </row>
    <row r="29" customFormat="false" ht="15" hidden="false" customHeight="false" outlineLevel="0" collapsed="false">
      <c r="A29" s="22" t="s">
        <v>90</v>
      </c>
      <c r="B29" s="22" t="n">
        <f aca="false">SUM(B25:B28)</f>
        <v>48</v>
      </c>
      <c r="C29" s="25" t="n">
        <f aca="false">SUM(C25:C28)</f>
        <v>7001.47</v>
      </c>
    </row>
    <row r="31" customFormat="false" ht="19.5" hidden="false" customHeight="true" outlineLevel="0" collapsed="false">
      <c r="A31" s="6" t="s">
        <v>309</v>
      </c>
      <c r="B31" s="6"/>
      <c r="C31" s="6"/>
      <c r="D31" s="6"/>
    </row>
    <row r="32" customFormat="false" ht="30" hidden="false" customHeight="true" outlineLevel="0" collapsed="false">
      <c r="A32" s="15" t="s">
        <v>40</v>
      </c>
      <c r="B32" s="17" t="s">
        <v>303</v>
      </c>
      <c r="C32" s="18" t="s">
        <v>304</v>
      </c>
      <c r="D32" s="19" t="s">
        <v>305</v>
      </c>
    </row>
    <row r="33" customFormat="false" ht="15" hidden="false" customHeight="false" outlineLevel="0" collapsed="false">
      <c r="A33" s="22" t="s">
        <v>310</v>
      </c>
      <c r="B33" s="52" t="n">
        <f aca="false">COUNTIFS($C$6:$C$21,"No")</f>
        <v>2</v>
      </c>
      <c r="C33" s="52" t="n">
        <f aca="false">COUNTIFS($D$6:$D$21,"No")</f>
        <v>7</v>
      </c>
      <c r="D33" s="52" t="n">
        <f aca="false">COUNTIFS($E$6:$E$21,"No")</f>
        <v>3</v>
      </c>
    </row>
    <row r="35" customFormat="false" ht="19.5" hidden="false" customHeight="true" outlineLevel="0" collapsed="false">
      <c r="A35" s="6" t="s">
        <v>54</v>
      </c>
      <c r="B35" s="6"/>
      <c r="C35" s="6"/>
      <c r="D35" s="6"/>
    </row>
    <row r="36" customFormat="false" ht="30" hidden="false" customHeight="true" outlineLevel="0" collapsed="false">
      <c r="A36" s="15" t="s">
        <v>80</v>
      </c>
      <c r="B36" s="17" t="s">
        <v>303</v>
      </c>
      <c r="C36" s="18" t="s">
        <v>304</v>
      </c>
      <c r="D36" s="19" t="s">
        <v>305</v>
      </c>
    </row>
    <row r="37" customFormat="false" ht="15" hidden="false" customHeight="false" outlineLevel="0" collapsed="false">
      <c r="A37" s="37" t="s">
        <v>86</v>
      </c>
      <c r="B37" s="53" t="n">
        <f aca="false">COUNTIFS('Claims Detail'!$C:$C,$A37,'Claims Detail'!$V:$V,"No")</f>
        <v>3</v>
      </c>
      <c r="C37" s="53" t="n">
        <f aca="false">COUNTIFS('Claims Detail'!$C:$C,$A37,'Claims Detail'!$W:$W,"No")</f>
        <v>11</v>
      </c>
      <c r="D37" s="53" t="n">
        <f aca="false">COUNTIFS('Claims Detail'!$C:$C,$A37,'Claims Detail'!$X:$X,"No")</f>
        <v>4</v>
      </c>
    </row>
    <row r="38" customFormat="false" ht="15" hidden="false" customHeight="false" outlineLevel="0" collapsed="false">
      <c r="A38" s="37" t="s">
        <v>87</v>
      </c>
      <c r="B38" s="53" t="n">
        <f aca="false">COUNTIFS('Claims Detail'!$C:$C,$A38,'Claims Detail'!$V:$V,"No")</f>
        <v>0</v>
      </c>
      <c r="C38" s="53" t="n">
        <f aca="false">COUNTIFS('Claims Detail'!$C:$C,$A38,'Claims Detail'!$W:$W,"No")</f>
        <v>4</v>
      </c>
      <c r="D38" s="53" t="n">
        <f aca="false">COUNTIFS('Claims Detail'!$C:$C,$A38,'Claims Detail'!$X:$X,"No")</f>
        <v>2</v>
      </c>
    </row>
    <row r="39" customFormat="false" ht="15" hidden="false" customHeight="false" outlineLevel="0" collapsed="false">
      <c r="A39" s="37" t="s">
        <v>88</v>
      </c>
      <c r="B39" s="53" t="n">
        <f aca="false">COUNTIFS('Claims Detail'!$C:$C,$A39,'Claims Detail'!$V:$V,"No")</f>
        <v>3</v>
      </c>
      <c r="C39" s="53" t="n">
        <f aca="false">COUNTIFS('Claims Detail'!$C:$C,$A39,'Claims Detail'!$W:$W,"No")</f>
        <v>9</v>
      </c>
      <c r="D39" s="53" t="n">
        <f aca="false">COUNTIFS('Claims Detail'!$C:$C,$A39,'Claims Detail'!$X:$X,"No")</f>
        <v>1</v>
      </c>
    </row>
    <row r="40" customFormat="false" ht="15" hidden="false" customHeight="false" outlineLevel="0" collapsed="false">
      <c r="A40" s="37" t="s">
        <v>89</v>
      </c>
      <c r="B40" s="53" t="n">
        <f aca="false">COUNTIFS('Claims Detail'!$C:$C,$A40,'Claims Detail'!$V:$V,"No")</f>
        <v>0</v>
      </c>
      <c r="C40" s="53" t="n">
        <f aca="false">COUNTIFS('Claims Detail'!$C:$C,$A40,'Claims Detail'!$W:$W,"No")</f>
        <v>3</v>
      </c>
      <c r="D40" s="53" t="n">
        <f aca="false">COUNTIFS('Claims Detail'!$C:$C,$A40,'Claims Detail'!$X:$X,"No")</f>
        <v>1</v>
      </c>
    </row>
    <row r="41" customFormat="false" ht="15" hidden="false" customHeight="false" outlineLevel="0" collapsed="false">
      <c r="A41" s="22" t="s">
        <v>90</v>
      </c>
      <c r="B41" s="54" t="n">
        <f aca="false">SUM(B37:B40)</f>
        <v>6</v>
      </c>
      <c r="C41" s="54" t="n">
        <f aca="false">SUM(C37:C40)</f>
        <v>27</v>
      </c>
      <c r="D41" s="54" t="n">
        <f aca="false">SUM(D37:D40)</f>
        <v>8</v>
      </c>
    </row>
    <row r="43" customFormat="false" ht="19.5" hidden="false" customHeight="true" outlineLevel="0" collapsed="false">
      <c r="A43" s="6" t="s">
        <v>55</v>
      </c>
      <c r="B43" s="6"/>
      <c r="C43" s="6"/>
      <c r="D43" s="6"/>
    </row>
    <row r="44" customFormat="false" ht="30" hidden="false" customHeight="true" outlineLevel="0" collapsed="false">
      <c r="A44" s="15" t="s">
        <v>80</v>
      </c>
      <c r="B44" s="17" t="s">
        <v>303</v>
      </c>
      <c r="C44" s="18" t="s">
        <v>304</v>
      </c>
      <c r="D44" s="19" t="s">
        <v>305</v>
      </c>
    </row>
    <row r="45" customFormat="false" ht="15" hidden="false" customHeight="false" outlineLevel="0" collapsed="false">
      <c r="A45" s="37" t="s">
        <v>86</v>
      </c>
      <c r="B45" s="26" t="n">
        <f aca="false">SUMIFS('Claims Detail'!$I:$I,'Claims Detail'!$C:$C,$A45,'Claims Detail'!$V:$V,"No")</f>
        <v>267.87</v>
      </c>
      <c r="C45" s="26" t="n">
        <f aca="false">SUMIFS('Claims Detail'!$I:$I,'Claims Detail'!$C:$C,$A45,'Claims Detail'!$W:$W,"No")</f>
        <v>1110.43</v>
      </c>
      <c r="D45" s="26" t="n">
        <f aca="false">SUMIFS('Claims Detail'!$I:$I,'Claims Detail'!$C:$C,$A45,'Claims Detail'!$X:$X,"No")</f>
        <v>406.45</v>
      </c>
    </row>
    <row r="46" customFormat="false" ht="15" hidden="false" customHeight="false" outlineLevel="0" collapsed="false">
      <c r="A46" s="37" t="s">
        <v>87</v>
      </c>
      <c r="B46" s="26" t="n">
        <f aca="false">SUMIFS('Claims Detail'!$I:$I,'Claims Detail'!$C:$C,$A46,'Claims Detail'!$V:$V,"No")</f>
        <v>0</v>
      </c>
      <c r="C46" s="26" t="n">
        <f aca="false">SUMIFS('Claims Detail'!$I:$I,'Claims Detail'!$C:$C,$A46,'Claims Detail'!$W:$W,"No")</f>
        <v>657.41</v>
      </c>
      <c r="D46" s="26" t="n">
        <f aca="false">SUMIFS('Claims Detail'!$I:$I,'Claims Detail'!$C:$C,$A46,'Claims Detail'!$X:$X,"No")</f>
        <v>361.77</v>
      </c>
    </row>
    <row r="47" customFormat="false" ht="15" hidden="false" customHeight="false" outlineLevel="0" collapsed="false">
      <c r="A47" s="37" t="s">
        <v>88</v>
      </c>
      <c r="B47" s="26" t="n">
        <f aca="false">SUMIFS('Claims Detail'!$I:$I,'Claims Detail'!$C:$C,$A47,'Claims Detail'!$V:$V,"No")</f>
        <v>395.69</v>
      </c>
      <c r="C47" s="26" t="n">
        <f aca="false">SUMIFS('Claims Detail'!$I:$I,'Claims Detail'!$C:$C,$A47,'Claims Detail'!$W:$W,"No")</f>
        <v>1524.71</v>
      </c>
      <c r="D47" s="26" t="n">
        <f aca="false">SUMIFS('Claims Detail'!$I:$I,'Claims Detail'!$C:$C,$A47,'Claims Detail'!$X:$X,"No")</f>
        <v>97.11</v>
      </c>
    </row>
    <row r="48" customFormat="false" ht="15" hidden="false" customHeight="false" outlineLevel="0" collapsed="false">
      <c r="A48" s="37" t="s">
        <v>89</v>
      </c>
      <c r="B48" s="26" t="n">
        <f aca="false">SUMIFS('Claims Detail'!$I:$I,'Claims Detail'!$C:$C,$A48,'Claims Detail'!$V:$V,"No")</f>
        <v>0</v>
      </c>
      <c r="C48" s="26" t="n">
        <f aca="false">SUMIFS('Claims Detail'!$I:$I,'Claims Detail'!$C:$C,$A48,'Claims Detail'!$W:$W,"No")</f>
        <v>570.1</v>
      </c>
      <c r="D48" s="26" t="n">
        <f aca="false">SUMIFS('Claims Detail'!$I:$I,'Claims Detail'!$C:$C,$A48,'Claims Detail'!$X:$X,"No")</f>
        <v>258.91</v>
      </c>
    </row>
    <row r="49" customFormat="false" ht="15" hidden="false" customHeight="false" outlineLevel="0" collapsed="false">
      <c r="A49" s="22" t="s">
        <v>90</v>
      </c>
      <c r="B49" s="25" t="n">
        <f aca="false">SUM(B45:B48)</f>
        <v>663.56</v>
      </c>
      <c r="C49" s="25" t="n">
        <f aca="false">SUM(C45:C48)</f>
        <v>3862.65</v>
      </c>
      <c r="D49" s="25" t="n">
        <f aca="false">SUM(D45:D48)</f>
        <v>1124.24</v>
      </c>
    </row>
    <row r="51" customFormat="false" ht="19.5" hidden="false" customHeight="true" outlineLevel="0" collapsed="false">
      <c r="A51" s="6" t="s">
        <v>311</v>
      </c>
      <c r="B51" s="6"/>
      <c r="C51" s="6"/>
      <c r="D51" s="6"/>
    </row>
    <row r="52" customFormat="false" ht="30" hidden="false" customHeight="true" outlineLevel="0" collapsed="false">
      <c r="A52" s="15" t="s">
        <v>80</v>
      </c>
      <c r="B52" s="17" t="s">
        <v>303</v>
      </c>
      <c r="C52" s="18" t="s">
        <v>304</v>
      </c>
      <c r="D52" s="19" t="s">
        <v>305</v>
      </c>
    </row>
    <row r="53" customFormat="false" ht="15" hidden="false" customHeight="false" outlineLevel="0" collapsed="false">
      <c r="A53" s="37" t="s">
        <v>86</v>
      </c>
      <c r="B53" s="44" t="n">
        <f aca="false">IFERROR(B45/$C25,0)</f>
        <v>0.175399423782085</v>
      </c>
      <c r="C53" s="44" t="n">
        <f aca="false">IFERROR(C45/$C25,0)</f>
        <v>0.727101885804086</v>
      </c>
      <c r="D53" s="44" t="n">
        <f aca="false">IFERROR(D45/$C25,0)</f>
        <v>0.266140649554741</v>
      </c>
    </row>
    <row r="54" customFormat="false" ht="15" hidden="false" customHeight="false" outlineLevel="0" collapsed="false">
      <c r="A54" s="37" t="s">
        <v>87</v>
      </c>
      <c r="B54" s="44" t="n">
        <f aca="false">IFERROR(B46/$C26,0)</f>
        <v>0</v>
      </c>
      <c r="C54" s="44" t="n">
        <f aca="false">IFERROR(C46/$C26,0)</f>
        <v>0.300704866368131</v>
      </c>
      <c r="D54" s="44" t="n">
        <f aca="false">IFERROR(D46/$C26,0)</f>
        <v>0.165476642439268</v>
      </c>
    </row>
    <row r="55" customFormat="false" ht="15" hidden="false" customHeight="false" outlineLevel="0" collapsed="false">
      <c r="A55" s="37" t="s">
        <v>88</v>
      </c>
      <c r="B55" s="44" t="n">
        <f aca="false">IFERROR(B47/$C27,0)</f>
        <v>0.177097972519357</v>
      </c>
      <c r="C55" s="44" t="n">
        <f aca="false">IFERROR(C47/$C27,0)</f>
        <v>0.682410598397709</v>
      </c>
      <c r="D55" s="44" t="n">
        <f aca="false">IFERROR(D47/$C27,0)</f>
        <v>0.0434632770890212</v>
      </c>
    </row>
    <row r="56" customFormat="false" ht="15" hidden="false" customHeight="false" outlineLevel="0" collapsed="false">
      <c r="A56" s="37" t="s">
        <v>89</v>
      </c>
      <c r="B56" s="44" t="n">
        <f aca="false">IFERROR(B48/$C28,0)</f>
        <v>0</v>
      </c>
      <c r="C56" s="44" t="n">
        <f aca="false">IFERROR(C48/$C28,0)</f>
        <v>0.541025300358722</v>
      </c>
      <c r="D56" s="44" t="n">
        <f aca="false">IFERROR(D48/$C28,0)</f>
        <v>0.245705771822271</v>
      </c>
    </row>
    <row r="57" customFormat="false" ht="15" hidden="false" customHeight="false" outlineLevel="0" collapsed="false">
      <c r="A57" s="22" t="s">
        <v>90</v>
      </c>
      <c r="B57" s="47" t="n">
        <f aca="false">IFERROR(B49/$C$29,0)</f>
        <v>0.094774383093836</v>
      </c>
      <c r="C57" s="47" t="n">
        <f aca="false">IFERROR(C49/$C$29,0)</f>
        <v>0.551691287686729</v>
      </c>
      <c r="D57" s="47" t="n">
        <f aca="false">IFERROR(D49/$C$29,0)</f>
        <v>0.160571994166939</v>
      </c>
    </row>
  </sheetData>
  <mergeCells count="8">
    <mergeCell ref="A1:H1"/>
    <mergeCell ref="A2:H2"/>
    <mergeCell ref="A4:H4"/>
    <mergeCell ref="A23:E23"/>
    <mergeCell ref="A31:D31"/>
    <mergeCell ref="A35:D35"/>
    <mergeCell ref="A43:D43"/>
    <mergeCell ref="A51:D5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LibreOffice/26.8.0.3$MacOSX_X86_64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2026-09-14T18:38:03Z</dcterms:created>
  <dc:creator>openpyxl</dc:creator>
  <dc:description/>
  <dc:language>en-GB</dc:language>
  <cp:lastModifiedBy/>
  <dcterms:modified xsi:type="dcterms:W3CDTF">2026-09-14T18:38:03Z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