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Rate Development" sheetId="3" state="visible" r:id="rId5"/>
    <sheet name="Tier Rates" sheetId="4" state="visible" r:id="rId6"/>
    <sheet name="Claims Experienc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<sst xmlns="http://schemas.openxmlformats.org/spreadsheetml/2006/main" count="205" uniqueCount="168">
  <si>
    <t xml:space="preserve">Self-Funded Medical &amp; Rx Rate Development</t>
  </si>
  <si>
    <t xml:space="preserve">Four-Tier Funding Rate Development — Sample / Demonstration Workbook</t>
  </si>
  <si>
    <t xml:space="preserve">DISCLAIMER: This workbook is for illustrative purposes only and does not reflect any actual client or vendor data. All enrollment, claims, dollar amounts, fees, stop-loss terms, and underwriting assumptions are fictitious sample data generated for demonstration purposes. This is a template, not real member/PHI data, and is not a quote or proposal from any actual vendor, carrier, stop-loss insurer, or consulting firm.</t>
  </si>
  <si>
    <t xml:space="preserve">Client:</t>
  </si>
  <si>
    <t xml:space="preserve">Sample Client, Inc. (Illustrative)</t>
  </si>
  <si>
    <t xml:space="preserve">Prepared By:</t>
  </si>
  <si>
    <t xml:space="preserve">Sample Benefits Consulting Group</t>
  </si>
  <si>
    <t xml:space="preserve">Experience Period:</t>
  </si>
  <si>
    <t xml:space="preserve">August 2025 – July 2026 (Sample Claims, 12 Months)</t>
  </si>
  <si>
    <t xml:space="preserve">Rating Period:</t>
  </si>
  <si>
    <t xml:space="preserve">January 1 – December 31, 2027 Plan Year</t>
  </si>
  <si>
    <t xml:space="preserve">Funding Basis:</t>
  </si>
  <si>
    <t xml:space="preserve">Self-Funded (ASO) Medical &amp; Pharmacy, with Specific &amp; Aggregate Stop-Loss</t>
  </si>
  <si>
    <t xml:space="preserve">Report Date:</t>
  </si>
  <si>
    <t xml:space="preserve">September 26, 2026</t>
  </si>
  <si>
    <t xml:space="preserve">Coverage Tiers (Four-Tier Rate Structure)</t>
  </si>
  <si>
    <t xml:space="preserve">EE Only</t>
  </si>
  <si>
    <t xml:space="preserve">Employee only.</t>
  </si>
  <si>
    <t xml:space="preserve">EE + Spouse</t>
  </si>
  <si>
    <t xml:space="preserve">Employee plus spouse or domestic partner.</t>
  </si>
  <si>
    <t xml:space="preserve">EE + Child(ren)</t>
  </si>
  <si>
    <t xml:space="preserve">Employee plus one or more dependent children.</t>
  </si>
  <si>
    <t xml:space="preserve">EE + Family</t>
  </si>
  <si>
    <t xml:space="preserve">Employee plus spouse / partner and one or more dependent children.</t>
  </si>
  <si>
    <t xml:space="preserve">How to Use This Workbook</t>
  </si>
  <si>
    <t xml:space="preserve">1. "Summary" — a one-page executive overview: the composite funding rate, projected annual funding requirement vs. current cost, maximum plan liability, and the four tier rates.</t>
  </si>
  <si>
    <t xml:space="preserve">2. "Rate Development" — the self-funded rate build: medical and Rx experience net of specific stop-loss, completion, trend, plan design, Rx rebates, and funding margin, plus the fixed-cost stack (ASO, PBM, stop-loss, and other fees).</t>
  </si>
  <si>
    <t xml:space="preserve">3. "Tier Rates" — converts the composite rate into EE / EE + Spouse / EE + Child(ren) / EE + Family rates using tier factors, compares them to current rates, sets COBRA rates, and reconciles back to the required annual funding.</t>
  </si>
  <si>
    <t xml:space="preserve">4. "Claims Experience" — the trailing 24-month monthly medical and Rx claims data and the large claimants above the specific stop-loss deductible.</t>
  </si>
  <si>
    <t xml:space="preserve">Blue text = editable assumption; black = calculated formula. Change any blue cell and every tab recalculates.</t>
  </si>
  <si>
    <t xml:space="preserve">Summary — Executive Overview</t>
  </si>
  <si>
    <t xml:space="preserve">Illustrative sample exhibit. Headline figures only, pulled by formula from the 'Rate Development' and 'Tier Rates' tabs - see those tabs for the full build (claims projection, stop-loss terms, fixed costs, tier factors, and reconciliation).</t>
  </si>
  <si>
    <t xml:space="preserve">Funding Rate Development (see 'Rate Development' tab)</t>
  </si>
  <si>
    <t xml:space="preserve">Projected Enrollment (Employees, New Plan Year)</t>
  </si>
  <si>
    <t xml:space="preserve">Projected Claims Funding PEPM (Medical + Rx, Net of Rebates)</t>
  </si>
  <si>
    <t xml:space="preserve">Total Fixed Costs PEPM (Admin, Stop-Loss, Fees)</t>
  </si>
  <si>
    <t xml:space="preserve">Total Required Funding Rate (Composite PEPM)</t>
  </si>
  <si>
    <t xml:space="preserve">Projected Annual Funding Requirement (New Plan Year)</t>
  </si>
  <si>
    <t xml:space="preserve">Current Annual Cost (at Current Rates)</t>
  </si>
  <si>
    <t xml:space="preserve">Change vs. Current ($)</t>
  </si>
  <si>
    <t xml:space="preserve">Change vs. Current (%)</t>
  </si>
  <si>
    <t xml:space="preserve">Maximum Annual Plan Cost (Aggregate Attachment + Fixed Costs)</t>
  </si>
  <si>
    <t xml:space="preserve">Four-Tier Monthly Funding Rates (see 'Tier Rates' tab)</t>
  </si>
  <si>
    <t xml:space="preserve">Coverage Tier</t>
  </si>
  <si>
    <t xml:space="preserve">Projected Enrollment</t>
  </si>
  <si>
    <t xml:space="preserve">Current Monthly Rate</t>
  </si>
  <si>
    <t xml:space="preserve">Proposed Monthly Rate</t>
  </si>
  <si>
    <t xml:space="preserve">% Change</t>
  </si>
  <si>
    <t xml:space="preserve">COBRA Rate</t>
  </si>
  <si>
    <t xml:space="preserve">Composite (Enrollment-Weighted)</t>
  </si>
  <si>
    <t xml:space="preserve">Rate Development — Self-Funded Medical &amp; Rx Funding Rate</t>
  </si>
  <si>
    <t xml:space="preserve">Illustrative sample exhibit for a 500+ life self-funded group. Blue text = editable assumption; black = calculated formula. Source data: the 'Claims Experience' tab. The composite funding rate at the bottom is spread across the four coverage tiers on the 'Tier Rates' tab.</t>
  </si>
  <si>
    <t xml:space="preserve">Step 1 — Projected Claims (Experience Period = Most Recent 12 Months; see 'Claims Experience' tab)</t>
  </si>
  <si>
    <t xml:space="preserve">Component</t>
  </si>
  <si>
    <t xml:space="preserve">Medical</t>
  </si>
  <si>
    <t xml:space="preserve">Rx</t>
  </si>
  <si>
    <t xml:space="preserve">Total</t>
  </si>
  <si>
    <t xml:space="preserve">Employee Months (Experience Period)</t>
  </si>
  <si>
    <t xml:space="preserve">Total Paid Claims (Experience Period)</t>
  </si>
  <si>
    <t xml:space="preserve">Crude PEPM</t>
  </si>
  <si>
    <t xml:space="preserve">Less: Excess Over Specific Deductible (Stop-Loss Reimbursed)</t>
  </si>
  <si>
    <t xml:space="preserve">Claims Net of Specific Stop-Loss</t>
  </si>
  <si>
    <t xml:space="preserve">Net PEPM</t>
  </si>
  <si>
    <t xml:space="preserve">Completion Factor (IBNR) — Assumption</t>
  </si>
  <si>
    <t xml:space="preserve">Completed PEPM</t>
  </si>
  <si>
    <t xml:space="preserve">Annual Trend Rate — Assumption</t>
  </si>
  <si>
    <t xml:space="preserve">Trend Period (Months, Midpoint-to-Midpoint) — Assumption</t>
  </si>
  <si>
    <t xml:space="preserve">Trend Factor</t>
  </si>
  <si>
    <t xml:space="preserve">Plan Design Change Factor — Assumption</t>
  </si>
  <si>
    <t xml:space="preserve">Trended, Projected PEPM</t>
  </si>
  <si>
    <t xml:space="preserve">Less: Projected Rx Rebates (PEPM) — Assumption</t>
  </si>
  <si>
    <t xml:space="preserve">Projected Expected Claims PEPM</t>
  </si>
  <si>
    <t xml:space="preserve">Funding Margin (Claims Fluctuation) — Assumption</t>
  </si>
  <si>
    <t xml:space="preserve">Projected Claims Funding PEPM</t>
  </si>
  <si>
    <t xml:space="preserve">Step 2 — Stop-Loss Contract Terms</t>
  </si>
  <si>
    <t xml:space="preserve">Stop-Loss Contract Basis</t>
  </si>
  <si>
    <t xml:space="preserve">12/15 (Incurred 12, Paid 15)</t>
  </si>
  <si>
    <t xml:space="preserve">Specific Stop-Loss Deductible (Per Claimant) — Assumption</t>
  </si>
  <si>
    <t xml:space="preserve">Aggregate Attachment Corridor (% of Expected Claims) — Assumption</t>
  </si>
  <si>
    <t xml:space="preserve">Step 3 — Fixed Costs (Per Employee Per Month)</t>
  </si>
  <si>
    <t xml:space="preserve">ASO / TPA Administration Fee — Assumption</t>
  </si>
  <si>
    <t xml:space="preserve">PBM Administration Fee — Assumption</t>
  </si>
  <si>
    <t xml:space="preserve">Specific Stop-Loss Premium — Assumption</t>
  </si>
  <si>
    <t xml:space="preserve">Aggregate Stop-Loss Premium — Assumption</t>
  </si>
  <si>
    <t xml:space="preserve">Network Access &amp; Care Management Fees — Assumption</t>
  </si>
  <si>
    <t xml:space="preserve">Broker / Consultant Compensation — Assumption</t>
  </si>
  <si>
    <t xml:space="preserve">PCORI &amp; Other Regulatory Fees — Assumption</t>
  </si>
  <si>
    <t xml:space="preserve">Total Fixed Costs PEPM</t>
  </si>
  <si>
    <t xml:space="preserve">Step 4 — Composite Funding Rate &amp; Annual Funding Requirement</t>
  </si>
  <si>
    <t xml:space="preserve">Projected Claims Funding PEPM (Step 1)</t>
  </si>
  <si>
    <t xml:space="preserve">Total Fixed Costs PEPM (Step 3)</t>
  </si>
  <si>
    <t xml:space="preserve">Projected Enrollment (Employees, from 'Tier Rates' Tab)</t>
  </si>
  <si>
    <t xml:space="preserve">Expected Annual Claims (Excluding Funding Margin)</t>
  </si>
  <si>
    <t xml:space="preserve">Maximum Annual Claims Liability (Aggregate Attachment Point)</t>
  </si>
  <si>
    <t xml:space="preserve">Maximum Annual Plan Cost (Max Claims + Fixed Costs)</t>
  </si>
  <si>
    <t xml:space="preserve">Note: in a self-funded plan the employer pays actual claims as they occur. The funding rate is the budget / premium-equivalent rate (and the basis for COBRA rates); actual cost will land between expected claims and the maximum liability above, plus fixed costs.</t>
  </si>
  <si>
    <t xml:space="preserve">Tier Rates — Four-Tier Monthly Funding Rates</t>
  </si>
  <si>
    <t xml:space="preserve">Illustrative sample exhibit. The composite funding rate from the 'Rate Development' tab is converted to four coverage-tier rates using tier factors, so that enrollment × tier rates reproduces the required annual funding. Blue text = editable assumption; black = calculated formula.</t>
  </si>
  <si>
    <t xml:space="preserve">Step 1 — Projected Enrollment &amp; Tier Factors</t>
  </si>
  <si>
    <t xml:space="preserve">Projected Enrollment (Employees)</t>
  </si>
  <si>
    <t xml:space="preserve">Tier Factor (vs. EE Only)</t>
  </si>
  <si>
    <t xml:space="preserve">Enrollment × Factor</t>
  </si>
  <si>
    <t xml:space="preserve">Total / Weighted Average Factor</t>
  </si>
  <si>
    <t xml:space="preserve">Step 2 — Rate Build-Up by Tier (Component PEPM ÷ Weighted Average Factor × Tier Factor)</t>
  </si>
  <si>
    <t xml:space="preserve">Medical Claims</t>
  </si>
  <si>
    <t xml:space="preserve">Rx Claims (Net of Rebates)</t>
  </si>
  <si>
    <t xml:space="preserve">Fixed Costs</t>
  </si>
  <si>
    <t xml:space="preserve">Total (Unrounded)</t>
  </si>
  <si>
    <t xml:space="preserve">Step 3 — Current vs. Proposed Monthly Rates</t>
  </si>
  <si>
    <t xml:space="preserve">$ Change</t>
  </si>
  <si>
    <t xml:space="preserve">COBRA Rate (Proposed + Admin Load)</t>
  </si>
  <si>
    <t xml:space="preserve">COBRA Administrative Load — Assumption (Up to 2% Permitted)</t>
  </si>
  <si>
    <t xml:space="preserve">Step 4 — Annual Cost Reconciliation</t>
  </si>
  <si>
    <t xml:space="preserve">Current Annual Cost</t>
  </si>
  <si>
    <t xml:space="preserve">Proposed Annual Cost</t>
  </si>
  <si>
    <t xml:space="preserve">Required Annual Funding (from 'Rate Development' Tab)</t>
  </si>
  <si>
    <t xml:space="preserve">Rounding Difference (Proposed Annual Cost − Required Funding)</t>
  </si>
  <si>
    <t xml:space="preserve">Claims Experience — Trailing 24-Month Medical &amp; Rx Claims Data (Sample)</t>
  </si>
  <si>
    <t xml:space="preserve">Illustrative monthly aggregate paid claims for the group. The shaded rows (most recent 12 months) are the experience period used on the 'Rate Development' tab. Rx paid claims are shown gross of manufacturer rebates; projected rebates are credited on the 'Rate Development' tab.</t>
  </si>
  <si>
    <t xml:space="preserve">Trailing 24-Month Claims Experience</t>
  </si>
  <si>
    <t xml:space="preserve">Month</t>
  </si>
  <si>
    <t xml:space="preserve">Enrolled Employees</t>
  </si>
  <si>
    <t xml:space="preserve">Medical Paid Claims</t>
  </si>
  <si>
    <t xml:space="preserve">Rx Paid Claims</t>
  </si>
  <si>
    <t xml:space="preserve">Total Paid Claims</t>
  </si>
  <si>
    <t xml:space="preserve">PEPM</t>
  </si>
  <si>
    <t xml:space="preserve">Aug-24</t>
  </si>
  <si>
    <t xml:space="preserve">Sep-24</t>
  </si>
  <si>
    <t xml:space="preserve">Oct-24</t>
  </si>
  <si>
    <t xml:space="preserve">Nov-24</t>
  </si>
  <si>
    <t xml:space="preserve">Dec-24</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</si>
  <si>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</si>
  <si>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</si>
  <si>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</si>
  <si>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</si>
  <si>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</si>
  <si>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</si>
  <si>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</si>
  <si>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</si>
  <si>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</si>
  <si>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</si>
  <si>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</si>
  <si>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</si>
  <si>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Jan-26</t>
  </si>
  <si>
    <t xml:space="preserve">Feb-26</t>
  </si>
  <si>
    <t xml:space="preserve">Mar-26</t>
  </si>
  <si>
    <t xml:space="preserve">Apr-26</t>
  </si>
  <si>
    <t xml:space="preserve">May-26</t>
  </si>
  <si>
    <t xml:space="preserve">Jun-26</t>
  </si>
  <si>
    <t xml:space="preserve">Jul-26</t>
  </si>
  <si>
    <t xml:space="preserve">Large Claimants in Experience Period (Paid Claims Above the Specific Stop-Loss Deductible)</t>
  </si>
  <si>
    <t xml:space="preserve">Claimant ID</t>
  </si>
  <si>
    <t xml:space="preserve">Diagnosis Category</t>
  </si>
  <si>
    <t xml:space="preserve">Medical Paid</t>
  </si>
  <si>
    <t xml:space="preserve">Rx Paid</t>
  </si>
  <si>
    <t xml:space="preserve">Total Paid</t>
  </si>
  <si>
    <t xml:space="preserve">Excess Over Specific Deductible</t>
  </si>
  <si>
    <t xml:space="preserve">Excess — Medical Share</t>
  </si>
  <si>
    <t xml:space="preserve">Excess — Rx Share</t>
  </si>
  <si>
    <t xml:space="preserve">EE-1187</t>
  </si>
  <si>
    <t xml:space="preserve">NICU / Neonatal Care</t>
  </si>
  <si>
    <t xml:space="preserve">EE-2043</t>
  </si>
  <si>
    <t xml:space="preserve">Solid Organ Transplant</t>
  </si>
  <si>
    <t xml:space="preserve">EE-3350</t>
  </si>
  <si>
    <t xml:space="preserve">Oncology / Chemotherapy</t>
  </si>
  <si>
    <t xml:space="preserve">EE-4021</t>
  </si>
  <si>
    <t xml:space="preserve">Cardiac Surgery (CABG)</t>
  </si>
  <si>
    <t xml:space="preserve">Note: the excess over the deductible is reimbursed by the specific stop-loss policy, so it is removed from projected claims; the stop-loss premium on the 'Rate Development' tab funds it instead. Excess is split between medical and Rx in proportion to each claimant's paid claims.</t>
  </si>
</sst>
</file>

<file path=xl/styles.xml><?xml version="1.0" encoding="utf-8"?>
<styleSheet xmlns="http://schemas.openxmlformats.org/spreadsheetml/2006/main">
  <numFmts count="10">
    <numFmt numFmtId="164" formatCode="General"/>
    <numFmt numFmtId="165" formatCode="#,##0"/>
    <numFmt numFmtId="166" formatCode="\$#,##0.00;&quot;($&quot;#,##0.00\)"/>
    <numFmt numFmtId="167" formatCode="\$#,##0;&quot;($&quot;#,##0\)"/>
    <numFmt numFmtId="168" formatCode="0.0%;\(0.0%\)"/>
    <numFmt numFmtId="169" formatCode="0.000\x"/>
    <numFmt numFmtId="170" formatCode="0"/>
    <numFmt numFmtId="171" formatCode="0%"/>
    <numFmt numFmtId="172" formatCode="0.000"/>
    <numFmt numFmtId="173" formatCode="#,##0.0"/>
  </numFmts>
  <fonts count="15">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sz val="11"/>
      <color rgb="FF595959"/>
      <name val="Arial"/>
      <family val="0"/>
      <charset val="1"/>
    </font>
    <font>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1"/>
      <color rgb="FF1F3864"/>
      <name val="Arial"/>
      <family val="0"/>
      <charset val="1"/>
    </font>
    <font>
      <b val="true"/>
      <sz val="10"/>
      <color rgb="FFFFFFFF"/>
      <name val="Arial"/>
      <family val="0"/>
      <charset val="1"/>
    </font>
    <font>
      <b val="true"/>
      <sz val="10"/>
      <color rgb="FF1F3864"/>
      <name val="Arial"/>
      <family val="0"/>
      <charset val="1"/>
    </font>
    <font>
      <sz val="10"/>
      <color rgb="FF0000FF"/>
      <name val="Arial"/>
      <family val="0"/>
      <charset val="1"/>
    </font>
    <font>
      <sz val="10"/>
      <color rgb="FF595959"/>
      <name val="Arial"/>
      <family val="0"/>
      <charset val="1"/>
    </font>
  </fonts>
  <fills count="6">
    <fill>
      <patternFill patternType="none"/>
    </fill>
    <fill>
      <patternFill patternType="gray125"/>
    </fill>
    <fill>
      <patternFill patternType="solid">
        <fgColor rgb="FFD9E2F3"/>
        <bgColor rgb="FFEAF1FB"/>
      </patternFill>
    </fill>
    <fill>
      <patternFill patternType="solid">
        <fgColor rgb="FFFFE699"/>
        <bgColor rgb="FFFFCC99"/>
      </patternFill>
    </fill>
    <fill>
      <patternFill patternType="solid">
        <fgColor rgb="FF1F3864"/>
        <bgColor rgb="FF333333"/>
      </patternFill>
    </fill>
    <fill>
      <patternFill patternType="solid">
        <fgColor rgb="FFEAF1FB"/>
        <bgColor rgb="FFD9E2F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right" vertical="center" textRotation="0" wrapText="false" indent="0" shrinkToFit="false"/>
      <protection locked="true" hidden="false"/>
    </xf>
    <xf numFmtId="166" fontId="8" fillId="0" borderId="1" xfId="0" applyFont="true" applyBorder="true" applyAlignment="true" applyProtection="false">
      <alignment horizontal="right" vertical="center" textRotation="0" wrapText="false" indent="0" shrinkToFit="false"/>
      <protection locked="true" hidden="false"/>
    </xf>
    <xf numFmtId="164" fontId="7" fillId="2" borderId="1" xfId="0" applyFont="true" applyBorder="true" applyAlignment="true" applyProtection="false">
      <alignment horizontal="general" vertical="center" textRotation="0" wrapText="false" indent="0" shrinkToFit="false"/>
      <protection locked="true" hidden="false"/>
    </xf>
    <xf numFmtId="166" fontId="7" fillId="2" borderId="1" xfId="0" applyFont="true" applyBorder="true" applyAlignment="true" applyProtection="false">
      <alignment horizontal="right"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7" fontId="10" fillId="3" borderId="1" xfId="0" applyFont="true" applyBorder="true" applyAlignment="true" applyProtection="false">
      <alignment horizontal="right" vertical="center" textRotation="0" wrapText="false" indent="0" shrinkToFit="false"/>
      <protection locked="true" hidden="false"/>
    </xf>
    <xf numFmtId="167" fontId="8" fillId="0" borderId="1" xfId="0" applyFont="true" applyBorder="true" applyAlignment="true" applyProtection="false">
      <alignment horizontal="right" vertical="center" textRotation="0" wrapText="false" indent="0" shrinkToFit="false"/>
      <protection locked="true" hidden="false"/>
    </xf>
    <xf numFmtId="168" fontId="7" fillId="2" borderId="1" xfId="0" applyFont="true" applyBorder="true" applyAlignment="true" applyProtection="false">
      <alignment horizontal="righ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center" vertical="center" textRotation="0" wrapText="false" indent="0" shrinkToFit="false"/>
      <protection locked="true" hidden="false"/>
    </xf>
    <xf numFmtId="166" fontId="12" fillId="0" borderId="1" xfId="0" applyFont="true" applyBorder="true" applyAlignment="true" applyProtection="false">
      <alignment horizontal="right" vertical="center" textRotation="0" wrapText="false" indent="0" shrinkToFit="false"/>
      <protection locked="true" hidden="false"/>
    </xf>
    <xf numFmtId="168" fontId="8" fillId="0" borderId="1" xfId="0" applyFont="true" applyBorder="true" applyAlignment="true" applyProtection="false">
      <alignment horizontal="right" vertical="center" textRotation="0" wrapText="false" indent="0" shrinkToFit="false"/>
      <protection locked="true" hidden="false"/>
    </xf>
    <xf numFmtId="165" fontId="7" fillId="2" borderId="1" xfId="0" applyFont="true" applyBorder="true" applyAlignment="true" applyProtection="false">
      <alignment horizontal="center" vertical="center" textRotation="0" wrapText="false" indent="0" shrinkToFit="false"/>
      <protection locked="true" hidden="false"/>
    </xf>
    <xf numFmtId="169" fontId="13" fillId="0" borderId="1" xfId="0" applyFont="true" applyBorder="true" applyAlignment="true" applyProtection="false">
      <alignment horizontal="right" vertical="center" textRotation="0" wrapText="false" indent="0" shrinkToFit="false"/>
      <protection locked="true" hidden="false"/>
    </xf>
    <xf numFmtId="169" fontId="8" fillId="0" borderId="1" xfId="0" applyFont="true" applyBorder="true" applyAlignment="true" applyProtection="false">
      <alignment horizontal="right" vertical="center" textRotation="0" wrapText="false" indent="0" shrinkToFit="false"/>
      <protection locked="true" hidden="false"/>
    </xf>
    <xf numFmtId="168" fontId="13" fillId="0" borderId="1" xfId="0" applyFont="true" applyBorder="true" applyAlignment="true" applyProtection="false">
      <alignment horizontal="right" vertical="center" textRotation="0" wrapText="false" indent="0" shrinkToFit="false"/>
      <protection locked="true" hidden="false"/>
    </xf>
    <xf numFmtId="170" fontId="13" fillId="0" borderId="1" xfId="0" applyFont="true" applyBorder="true" applyAlignment="true" applyProtection="false">
      <alignment horizontal="right" vertical="center" textRotation="0" wrapText="false" indent="0" shrinkToFit="false"/>
      <protection locked="true" hidden="false"/>
    </xf>
    <xf numFmtId="170" fontId="8" fillId="0" borderId="1" xfId="0" applyFont="true" applyBorder="true" applyAlignment="true" applyProtection="false">
      <alignment horizontal="right" vertical="center" textRotation="0" wrapText="false" indent="0" shrinkToFit="false"/>
      <protection locked="true" hidden="false"/>
    </xf>
    <xf numFmtId="166" fontId="13" fillId="0" borderId="1" xfId="0" applyFont="true" applyBorder="true" applyAlignment="true" applyProtection="false">
      <alignment horizontal="right" vertical="center" textRotation="0" wrapText="false" indent="0" shrinkToFit="false"/>
      <protection locked="true" hidden="false"/>
    </xf>
    <xf numFmtId="164" fontId="13" fillId="0" borderId="1" xfId="0" applyFont="true" applyBorder="true" applyAlignment="true" applyProtection="false">
      <alignment horizontal="right" vertical="center" textRotation="0" wrapText="false" indent="0" shrinkToFit="false"/>
      <protection locked="true" hidden="false"/>
    </xf>
    <xf numFmtId="167" fontId="13" fillId="0" borderId="1" xfId="0" applyFont="true" applyBorder="true" applyAlignment="true" applyProtection="false">
      <alignment horizontal="right" vertical="center" textRotation="0" wrapText="false" indent="0" shrinkToFit="false"/>
      <protection locked="true" hidden="false"/>
    </xf>
    <xf numFmtId="171" fontId="13" fillId="0" borderId="1" xfId="0" applyFont="true" applyBorder="true" applyAlignment="true" applyProtection="false">
      <alignment horizontal="right" vertical="center" textRotation="0" wrapText="false" indent="0" shrinkToFit="false"/>
      <protection locked="true" hidden="false"/>
    </xf>
    <xf numFmtId="167" fontId="7" fillId="2" borderId="1"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5" fontId="13" fillId="0" borderId="1" xfId="0" applyFont="true" applyBorder="true" applyAlignment="true" applyProtection="false">
      <alignment horizontal="center" vertical="center" textRotation="0" wrapText="false" indent="0" shrinkToFit="false"/>
      <protection locked="true" hidden="false"/>
    </xf>
    <xf numFmtId="172" fontId="13" fillId="0" borderId="1" xfId="0" applyFont="true" applyBorder="true" applyAlignment="true" applyProtection="false">
      <alignment horizontal="center" vertical="center" textRotation="0" wrapText="false" indent="0" shrinkToFit="false"/>
      <protection locked="true" hidden="false"/>
    </xf>
    <xf numFmtId="173" fontId="8" fillId="0" borderId="1" xfId="0" applyFont="true" applyBorder="true" applyAlignment="true" applyProtection="false">
      <alignment horizontal="center" vertical="center" textRotation="0" wrapText="false" indent="0" shrinkToFit="false"/>
      <protection locked="true" hidden="false"/>
    </xf>
    <xf numFmtId="172" fontId="7" fillId="2" borderId="1" xfId="0" applyFont="true" applyBorder="true" applyAlignment="true" applyProtection="false">
      <alignment horizontal="center" vertical="center" textRotation="0" wrapText="false" indent="0" shrinkToFit="false"/>
      <protection locked="true" hidden="false"/>
    </xf>
    <xf numFmtId="173" fontId="7" fillId="2"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right" vertical="center" textRotation="0" wrapText="false" indent="0" shrinkToFit="false"/>
      <protection locked="true" hidden="false"/>
    </xf>
    <xf numFmtId="165" fontId="8" fillId="0" borderId="1" xfId="0" applyFont="true" applyBorder="true" applyAlignment="true" applyProtection="false">
      <alignment horizontal="general" vertical="center" textRotation="0" wrapText="false" indent="0" shrinkToFit="false"/>
      <protection locked="true" hidden="false"/>
    </xf>
    <xf numFmtId="167" fontId="8" fillId="0" borderId="1" xfId="0" applyFont="true" applyBorder="true" applyAlignment="true" applyProtection="false">
      <alignment horizontal="general" vertical="center" textRotation="0" wrapText="false" indent="0" shrinkToFit="false"/>
      <protection locked="true" hidden="false"/>
    </xf>
    <xf numFmtId="166" fontId="8" fillId="0" borderId="1" xfId="0" applyFont="true" applyBorder="true" applyAlignment="true" applyProtection="false">
      <alignment horizontal="general" vertical="center" textRotation="0" wrapText="false" indent="0" shrinkToFit="false"/>
      <protection locked="true" hidden="false"/>
    </xf>
    <xf numFmtId="164" fontId="8" fillId="5" borderId="1" xfId="0" applyFont="true" applyBorder="true" applyAlignment="true" applyProtection="false">
      <alignment horizontal="general" vertical="center" textRotation="0" wrapText="false" indent="0" shrinkToFit="false"/>
      <protection locked="true" hidden="false"/>
    </xf>
    <xf numFmtId="165" fontId="8" fillId="5" borderId="1" xfId="0" applyFont="true" applyBorder="true" applyAlignment="true" applyProtection="false">
      <alignment horizontal="general" vertical="center" textRotation="0" wrapText="false" indent="0" shrinkToFit="false"/>
      <protection locked="true" hidden="false"/>
    </xf>
    <xf numFmtId="167" fontId="8" fillId="5" borderId="1" xfId="0" applyFont="true" applyBorder="true" applyAlignment="true" applyProtection="false">
      <alignment horizontal="general" vertical="center" textRotation="0" wrapText="false" indent="0" shrinkToFit="false"/>
      <protection locked="true" hidden="false"/>
    </xf>
    <xf numFmtId="166" fontId="8" fillId="5" borderId="1" xfId="0" applyFont="true" applyBorder="true" applyAlignment="true" applyProtection="false">
      <alignment horizontal="general" vertical="center" textRotation="0" wrapText="false" indent="0" shrinkToFit="false"/>
      <protection locked="true" hidden="false"/>
    </xf>
    <xf numFmtId="167" fontId="7" fillId="2"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EAF1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3:F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6" min="3" style="0" width="18"/>
    <col collapsed="false" customWidth="true" hidden="false" outlineLevel="0" max="7" min="7" style="0" width="3"/>
  </cols>
  <sheetData>
    <row r="3" customFormat="false" ht="27.75" hidden="false" customHeight="tru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c r="D9" s="5"/>
      <c r="E9" s="5"/>
      <c r="F9" s="5"/>
    </row>
    <row r="10" customFormat="false" ht="15" hidden="false" customHeight="false" outlineLevel="0" collapsed="false">
      <c r="B10" s="4" t="s">
        <v>5</v>
      </c>
      <c r="C10" s="5" t="s">
        <v>6</v>
      </c>
      <c r="D10" s="5"/>
      <c r="E10" s="5"/>
      <c r="F10" s="5"/>
    </row>
    <row r="11" customFormat="false" ht="15" hidden="false" customHeight="false" outlineLevel="0" collapsed="false">
      <c r="B11" s="4" t="s">
        <v>7</v>
      </c>
      <c r="C11" s="5" t="s">
        <v>8</v>
      </c>
      <c r="D11" s="5"/>
      <c r="E11" s="5"/>
      <c r="F11" s="5"/>
    </row>
    <row r="12" customFormat="false" ht="15" hidden="false" customHeight="false" outlineLevel="0" collapsed="false">
      <c r="B12" s="4" t="s">
        <v>9</v>
      </c>
      <c r="C12" s="5" t="s">
        <v>10</v>
      </c>
      <c r="D12" s="5"/>
      <c r="E12" s="5"/>
      <c r="F12" s="5"/>
    </row>
    <row r="13" customFormat="false" ht="15" hidden="false" customHeight="false" outlineLevel="0" collapsed="false">
      <c r="B13" s="4" t="s">
        <v>11</v>
      </c>
      <c r="C13" s="5" t="s">
        <v>12</v>
      </c>
      <c r="D13" s="5"/>
      <c r="E13" s="5"/>
      <c r="F13" s="5"/>
    </row>
    <row r="14" customFormat="false" ht="15" hidden="false" customHeight="false" outlineLevel="0" collapsed="false">
      <c r="B14" s="4" t="s">
        <v>13</v>
      </c>
      <c r="C14" s="5" t="s">
        <v>14</v>
      </c>
      <c r="D14" s="5"/>
      <c r="E14" s="5"/>
      <c r="F14" s="5"/>
    </row>
    <row r="16" customFormat="false" ht="15" hidden="false" customHeight="false" outlineLevel="0" collapsed="false">
      <c r="B16" s="6" t="s">
        <v>15</v>
      </c>
      <c r="C16" s="6"/>
      <c r="D16" s="6"/>
      <c r="E16" s="6"/>
      <c r="F16" s="6"/>
    </row>
    <row r="17" customFormat="false" ht="15" hidden="false" customHeight="false" outlineLevel="0" collapsed="false">
      <c r="B17" s="4" t="s">
        <v>16</v>
      </c>
      <c r="C17" s="5" t="s">
        <v>17</v>
      </c>
      <c r="D17" s="5"/>
      <c r="E17" s="5"/>
      <c r="F17" s="5"/>
    </row>
    <row r="18" customFormat="false" ht="15" hidden="false" customHeight="false" outlineLevel="0" collapsed="false">
      <c r="B18" s="4" t="s">
        <v>18</v>
      </c>
      <c r="C18" s="5" t="s">
        <v>19</v>
      </c>
      <c r="D18" s="5"/>
      <c r="E18" s="5"/>
      <c r="F18" s="5"/>
    </row>
    <row r="19" customFormat="false" ht="15" hidden="false" customHeight="false" outlineLevel="0" collapsed="false">
      <c r="B19" s="4" t="s">
        <v>20</v>
      </c>
      <c r="C19" s="5" t="s">
        <v>21</v>
      </c>
      <c r="D19" s="5"/>
      <c r="E19" s="5"/>
      <c r="F19" s="5"/>
    </row>
    <row r="20" customFormat="false" ht="15" hidden="false" customHeight="false" outlineLevel="0" collapsed="false">
      <c r="B20" s="4" t="s">
        <v>22</v>
      </c>
      <c r="C20" s="5" t="s">
        <v>23</v>
      </c>
      <c r="D20" s="5"/>
      <c r="E20" s="5"/>
      <c r="F20" s="5"/>
    </row>
    <row r="22" customFormat="false" ht="15" hidden="false" customHeight="false" outlineLevel="0" collapsed="false">
      <c r="B22" s="6" t="s">
        <v>24</v>
      </c>
      <c r="C22" s="6"/>
      <c r="D22" s="6"/>
      <c r="E22" s="6"/>
      <c r="F22" s="6"/>
    </row>
    <row r="23" customFormat="false" ht="36" hidden="false" customHeight="true" outlineLevel="0" collapsed="false">
      <c r="B23" s="7" t="s">
        <v>25</v>
      </c>
      <c r="C23" s="7"/>
      <c r="D23" s="7"/>
      <c r="E23" s="7"/>
      <c r="F23" s="7"/>
    </row>
    <row r="24" customFormat="false" ht="36" hidden="false" customHeight="true" outlineLevel="0" collapsed="false">
      <c r="B24" s="7" t="s">
        <v>26</v>
      </c>
      <c r="C24" s="7"/>
      <c r="D24" s="7"/>
      <c r="E24" s="7"/>
      <c r="F24" s="7"/>
    </row>
    <row r="25" customFormat="false" ht="36" hidden="false" customHeight="true" outlineLevel="0" collapsed="false">
      <c r="B25" s="7" t="s">
        <v>27</v>
      </c>
      <c r="C25" s="7"/>
      <c r="D25" s="7"/>
      <c r="E25" s="7"/>
      <c r="F25" s="7"/>
    </row>
    <row r="26" customFormat="false" ht="36" hidden="false" customHeight="true" outlineLevel="0" collapsed="false">
      <c r="B26" s="7" t="s">
        <v>28</v>
      </c>
      <c r="C26" s="7"/>
      <c r="D26" s="7"/>
      <c r="E26" s="7"/>
      <c r="F26" s="7"/>
    </row>
    <row r="27" customFormat="false" ht="36" hidden="false" customHeight="true" outlineLevel="0" collapsed="false">
      <c r="B27" s="7" t="s">
        <v>29</v>
      </c>
      <c r="C27" s="7"/>
      <c r="D27" s="7"/>
      <c r="E27" s="7"/>
      <c r="F27" s="7"/>
    </row>
  </sheetData>
  <mergeCells count="20">
    <mergeCell ref="B3:F3"/>
    <mergeCell ref="B4:F4"/>
    <mergeCell ref="B6:F7"/>
    <mergeCell ref="C9:F9"/>
    <mergeCell ref="C10:F10"/>
    <mergeCell ref="C11:F11"/>
    <mergeCell ref="C12:F12"/>
    <mergeCell ref="C13:F13"/>
    <mergeCell ref="C14:F14"/>
    <mergeCell ref="B16:F16"/>
    <mergeCell ref="C17:F17"/>
    <mergeCell ref="C18:F18"/>
    <mergeCell ref="C19:F19"/>
    <mergeCell ref="C20:F20"/>
    <mergeCell ref="B22:F22"/>
    <mergeCell ref="B23:F23"/>
    <mergeCell ref="B24:F24"/>
    <mergeCell ref="B25:F25"/>
    <mergeCell ref="B26:F26"/>
    <mergeCell ref="B27:F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5" min="2" style="0" width="16"/>
    <col collapsed="false" customWidth="true" hidden="false" outlineLevel="0" max="6" min="6" style="0" width="18"/>
  </cols>
  <sheetData>
    <row r="1" customFormat="false" ht="27.75" hidden="false" customHeight="true" outlineLevel="0" collapsed="false">
      <c r="A1" s="1" t="s">
        <v>30</v>
      </c>
      <c r="B1" s="1"/>
      <c r="C1" s="1"/>
      <c r="D1" s="1"/>
      <c r="E1" s="1"/>
      <c r="F1" s="1"/>
    </row>
    <row r="2" customFormat="false" ht="30" hidden="false" customHeight="true" outlineLevel="0" collapsed="false">
      <c r="A2" s="8" t="s">
        <v>31</v>
      </c>
      <c r="B2" s="8"/>
      <c r="C2" s="8"/>
      <c r="D2" s="8"/>
      <c r="E2" s="8"/>
      <c r="F2" s="8"/>
    </row>
    <row r="4" customFormat="false" ht="19.5" hidden="false" customHeight="true" outlineLevel="0" collapsed="false">
      <c r="A4" s="6" t="s">
        <v>32</v>
      </c>
      <c r="B4" s="6"/>
      <c r="C4" s="6"/>
      <c r="D4" s="6"/>
      <c r="E4" s="6"/>
      <c r="F4" s="6"/>
    </row>
    <row r="5" customFormat="false" ht="15" hidden="false" customHeight="false" outlineLevel="0" collapsed="false">
      <c r="A5" s="9" t="s">
        <v>33</v>
      </c>
      <c r="B5" s="9"/>
      <c r="C5" s="9"/>
      <c r="D5" s="9"/>
      <c r="E5" s="9"/>
      <c r="F5" s="10" t="n">
        <f aca="false">'Rate Development'!F43</f>
        <v>520</v>
      </c>
    </row>
    <row r="6" customFormat="false" ht="15" hidden="false" customHeight="false" outlineLevel="0" collapsed="false">
      <c r="A6" s="9" t="s">
        <v>34</v>
      </c>
      <c r="B6" s="9"/>
      <c r="C6" s="9"/>
      <c r="D6" s="9"/>
      <c r="E6" s="9"/>
      <c r="F6" s="11" t="n">
        <f aca="false">'Rate Development'!F40</f>
        <v>669.78656254467</v>
      </c>
    </row>
    <row r="7" customFormat="false" ht="15" hidden="false" customHeight="false" outlineLevel="0" collapsed="false">
      <c r="A7" s="9" t="s">
        <v>35</v>
      </c>
      <c r="B7" s="9"/>
      <c r="C7" s="9"/>
      <c r="D7" s="9"/>
      <c r="E7" s="9"/>
      <c r="F7" s="11" t="n">
        <f aca="false">'Rate Development'!F41</f>
        <v>187.65</v>
      </c>
    </row>
    <row r="8" customFormat="false" ht="15" hidden="false" customHeight="false" outlineLevel="0" collapsed="false">
      <c r="A8" s="12" t="s">
        <v>36</v>
      </c>
      <c r="B8" s="12"/>
      <c r="C8" s="12"/>
      <c r="D8" s="12"/>
      <c r="E8" s="12"/>
      <c r="F8" s="13" t="n">
        <f aca="false">'Rate Development'!F42</f>
        <v>857.43656254467</v>
      </c>
    </row>
    <row r="9" customFormat="false" ht="15" hidden="false" customHeight="false" outlineLevel="0" collapsed="false">
      <c r="A9" s="14" t="s">
        <v>37</v>
      </c>
      <c r="B9" s="14"/>
      <c r="C9" s="14"/>
      <c r="D9" s="14"/>
      <c r="E9" s="14"/>
      <c r="F9" s="15" t="n">
        <f aca="false">'Rate Development'!F44</f>
        <v>5350404.15027874</v>
      </c>
    </row>
    <row r="10" customFormat="false" ht="15" hidden="false" customHeight="false" outlineLevel="0" collapsed="false">
      <c r="A10" s="9" t="s">
        <v>38</v>
      </c>
      <c r="B10" s="9"/>
      <c r="C10" s="9"/>
      <c r="D10" s="9"/>
      <c r="E10" s="9"/>
      <c r="F10" s="16" t="n">
        <f aca="false">'Tier Rates'!C35</f>
        <v>4950000</v>
      </c>
    </row>
    <row r="11" customFormat="false" ht="15" hidden="false" customHeight="false" outlineLevel="0" collapsed="false">
      <c r="A11" s="9" t="s">
        <v>39</v>
      </c>
      <c r="B11" s="9"/>
      <c r="C11" s="9"/>
      <c r="D11" s="9"/>
      <c r="E11" s="9"/>
      <c r="F11" s="16" t="n">
        <f aca="false">'Tier Rates'!E35</f>
        <v>400401.6</v>
      </c>
    </row>
    <row r="12" customFormat="false" ht="15" hidden="false" customHeight="false" outlineLevel="0" collapsed="false">
      <c r="A12" s="12" t="s">
        <v>40</v>
      </c>
      <c r="B12" s="12"/>
      <c r="C12" s="12"/>
      <c r="D12" s="12"/>
      <c r="E12" s="12"/>
      <c r="F12" s="17" t="n">
        <f aca="false">'Tier Rates'!F35</f>
        <v>0.0808892121212121</v>
      </c>
    </row>
    <row r="13" customFormat="false" ht="15" hidden="false" customHeight="false" outlineLevel="0" collapsed="false">
      <c r="A13" s="9" t="s">
        <v>41</v>
      </c>
      <c r="B13" s="9"/>
      <c r="C13" s="9"/>
      <c r="D13" s="9"/>
      <c r="E13" s="9"/>
      <c r="F13" s="16" t="n">
        <f aca="false">'Rate Development'!F47</f>
        <v>6146493.32176041</v>
      </c>
    </row>
    <row r="15" customFormat="false" ht="19.5" hidden="false" customHeight="true" outlineLevel="0" collapsed="false">
      <c r="A15" s="6" t="s">
        <v>42</v>
      </c>
      <c r="B15" s="6"/>
      <c r="C15" s="6"/>
      <c r="D15" s="6"/>
      <c r="E15" s="6"/>
      <c r="F15" s="6"/>
    </row>
    <row r="16" customFormat="false" ht="30" hidden="false" customHeight="true" outlineLevel="0" collapsed="false">
      <c r="A16" s="18" t="s">
        <v>43</v>
      </c>
      <c r="B16" s="18" t="s">
        <v>44</v>
      </c>
      <c r="C16" s="18" t="s">
        <v>45</v>
      </c>
      <c r="D16" s="18" t="s">
        <v>46</v>
      </c>
      <c r="E16" s="18" t="s">
        <v>47</v>
      </c>
      <c r="F16" s="18" t="s">
        <v>48</v>
      </c>
    </row>
    <row r="17" customFormat="false" ht="15" hidden="false" customHeight="false" outlineLevel="0" collapsed="false">
      <c r="A17" s="19" t="s">
        <v>16</v>
      </c>
      <c r="B17" s="20" t="n">
        <f aca="false">'Tier Rates'!B6</f>
        <v>250</v>
      </c>
      <c r="C17" s="11" t="n">
        <f aca="false">'Tier Rates'!B22</f>
        <v>462</v>
      </c>
      <c r="D17" s="21" t="n">
        <f aca="false">'Tier Rates'!C22</f>
        <v>499.29</v>
      </c>
      <c r="E17" s="22" t="n">
        <f aca="false">'Tier Rates'!E22</f>
        <v>0.0807142857142858</v>
      </c>
      <c r="F17" s="11" t="n">
        <f aca="false">'Tier Rates'!F22</f>
        <v>509.28</v>
      </c>
    </row>
    <row r="18" customFormat="false" ht="15" hidden="false" customHeight="false" outlineLevel="0" collapsed="false">
      <c r="A18" s="19" t="s">
        <v>18</v>
      </c>
      <c r="B18" s="20" t="n">
        <f aca="false">'Tier Rates'!B7</f>
        <v>90</v>
      </c>
      <c r="C18" s="11" t="n">
        <f aca="false">'Tier Rates'!B23</f>
        <v>968</v>
      </c>
      <c r="D18" s="21" t="n">
        <f aca="false">'Tier Rates'!C23</f>
        <v>1048.51</v>
      </c>
      <c r="E18" s="22" t="n">
        <f aca="false">'Tier Rates'!E23</f>
        <v>0.0831714876033058</v>
      </c>
      <c r="F18" s="11" t="n">
        <f aca="false">'Tier Rates'!F23</f>
        <v>1069.48</v>
      </c>
    </row>
    <row r="19" customFormat="false" ht="15" hidden="false" customHeight="false" outlineLevel="0" collapsed="false">
      <c r="A19" s="19" t="s">
        <v>20</v>
      </c>
      <c r="B19" s="20" t="n">
        <f aca="false">'Tier Rates'!B8</f>
        <v>70</v>
      </c>
      <c r="C19" s="11" t="n">
        <f aca="false">'Tier Rates'!B24</f>
        <v>858</v>
      </c>
      <c r="D19" s="21" t="n">
        <f aca="false">'Tier Rates'!C24</f>
        <v>923.69</v>
      </c>
      <c r="E19" s="22" t="n">
        <f aca="false">'Tier Rates'!E24</f>
        <v>0.0765617715617716</v>
      </c>
      <c r="F19" s="11" t="n">
        <f aca="false">'Tier Rates'!F24</f>
        <v>942.16</v>
      </c>
    </row>
    <row r="20" customFormat="false" ht="15" hidden="false" customHeight="false" outlineLevel="0" collapsed="false">
      <c r="A20" s="19" t="s">
        <v>22</v>
      </c>
      <c r="B20" s="20" t="n">
        <f aca="false">'Tier Rates'!B9</f>
        <v>110</v>
      </c>
      <c r="C20" s="11" t="n">
        <f aca="false">'Tier Rates'!B25</f>
        <v>1362</v>
      </c>
      <c r="D20" s="21" t="n">
        <f aca="false">'Tier Rates'!C25</f>
        <v>1472.91</v>
      </c>
      <c r="E20" s="22" t="n">
        <f aca="false">'Tier Rates'!E25</f>
        <v>0.0814317180616741</v>
      </c>
      <c r="F20" s="11" t="n">
        <f aca="false">'Tier Rates'!F25</f>
        <v>1502.37</v>
      </c>
    </row>
    <row r="21" customFormat="false" ht="15" hidden="false" customHeight="false" outlineLevel="0" collapsed="false">
      <c r="A21" s="12" t="s">
        <v>49</v>
      </c>
      <c r="B21" s="23" t="n">
        <f aca="false">'Tier Rates'!B10</f>
        <v>520</v>
      </c>
      <c r="C21" s="13" t="n">
        <f aca="false">'Tier Rates'!B26</f>
        <v>793.269230769231</v>
      </c>
      <c r="D21" s="13" t="n">
        <f aca="false">'Tier Rates'!C26</f>
        <v>857.436153846154</v>
      </c>
      <c r="E21" s="17" t="n">
        <f aca="false">'Tier Rates'!E26</f>
        <v>0.0808892121212122</v>
      </c>
      <c r="F21" s="13" t="n">
        <f aca="false">'Tier Rates'!F26</f>
        <v>874.586730769231</v>
      </c>
    </row>
  </sheetData>
  <mergeCells count="13">
    <mergeCell ref="A1:F1"/>
    <mergeCell ref="A2:F2"/>
    <mergeCell ref="A4:F4"/>
    <mergeCell ref="A5:E5"/>
    <mergeCell ref="A6:E6"/>
    <mergeCell ref="A7:E7"/>
    <mergeCell ref="A8:E8"/>
    <mergeCell ref="A9:E9"/>
    <mergeCell ref="A10:E10"/>
    <mergeCell ref="A11:E11"/>
    <mergeCell ref="A12:E12"/>
    <mergeCell ref="A13:E13"/>
    <mergeCell ref="A15:F1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5"/>
    <col collapsed="false" customWidth="true" hidden="false" outlineLevel="0" max="3" min="3" style="0" width="12"/>
    <col collapsed="false" customWidth="true" hidden="false" outlineLevel="0" max="5" min="4" style="0" width="16"/>
    <col collapsed="false" customWidth="true" hidden="false" outlineLevel="0" max="6" min="6" style="0" width="18"/>
  </cols>
  <sheetData>
    <row r="1" customFormat="false" ht="27.75" hidden="false" customHeight="true" outlineLevel="0" collapsed="false">
      <c r="A1" s="1" t="s">
        <v>50</v>
      </c>
      <c r="B1" s="1"/>
      <c r="C1" s="1"/>
      <c r="D1" s="1"/>
      <c r="E1" s="1"/>
      <c r="F1" s="1"/>
    </row>
    <row r="2" customFormat="false" ht="45" hidden="false" customHeight="true" outlineLevel="0" collapsed="false">
      <c r="A2" s="8" t="s">
        <v>51</v>
      </c>
      <c r="B2" s="8"/>
      <c r="C2" s="8"/>
      <c r="D2" s="8"/>
      <c r="E2" s="8"/>
      <c r="F2" s="8"/>
    </row>
    <row r="4" customFormat="false" ht="19.5" hidden="false" customHeight="true" outlineLevel="0" collapsed="false">
      <c r="A4" s="6" t="s">
        <v>52</v>
      </c>
      <c r="B4" s="6"/>
      <c r="C4" s="6"/>
      <c r="D4" s="6"/>
      <c r="E4" s="6"/>
      <c r="F4" s="6"/>
    </row>
    <row r="5" customFormat="false" ht="30" hidden="false" customHeight="true" outlineLevel="0" collapsed="false">
      <c r="A5" s="18" t="s">
        <v>53</v>
      </c>
      <c r="B5" s="18"/>
      <c r="C5" s="18"/>
      <c r="D5" s="18" t="s">
        <v>54</v>
      </c>
      <c r="E5" s="18" t="s">
        <v>55</v>
      </c>
      <c r="F5" s="18" t="s">
        <v>56</v>
      </c>
    </row>
    <row r="6" customFormat="false" ht="15" hidden="false" customHeight="false" outlineLevel="0" collapsed="false">
      <c r="A6" s="9" t="s">
        <v>57</v>
      </c>
      <c r="B6" s="9"/>
      <c r="C6" s="9"/>
      <c r="D6" s="10" t="n">
        <f aca="false">SUM('Claims Experience'!B18:B29)</f>
        <v>6161</v>
      </c>
      <c r="E6" s="10" t="n">
        <f aca="false">D6</f>
        <v>6161</v>
      </c>
      <c r="F6" s="10" t="n">
        <f aca="false">D6</f>
        <v>6161</v>
      </c>
    </row>
    <row r="7" customFormat="false" ht="15" hidden="false" customHeight="false" outlineLevel="0" collapsed="false">
      <c r="A7" s="9" t="s">
        <v>58</v>
      </c>
      <c r="B7" s="9"/>
      <c r="C7" s="9"/>
      <c r="D7" s="16" t="n">
        <f aca="false">SUM('Claims Experience'!C18:C29)</f>
        <v>3207718</v>
      </c>
      <c r="E7" s="16" t="n">
        <f aca="false">SUM('Claims Experience'!D18:D29)</f>
        <v>676615.08</v>
      </c>
      <c r="F7" s="16" t="n">
        <f aca="false">D7+E7</f>
        <v>3884333.08</v>
      </c>
    </row>
    <row r="8" customFormat="false" ht="15" hidden="false" customHeight="false" outlineLevel="0" collapsed="false">
      <c r="A8" s="9" t="s">
        <v>59</v>
      </c>
      <c r="B8" s="9"/>
      <c r="C8" s="9"/>
      <c r="D8" s="11" t="n">
        <f aca="false">IFERROR(D7/D6,0)</f>
        <v>520.648920629768</v>
      </c>
      <c r="E8" s="11" t="n">
        <f aca="false">IFERROR(E7/E6,0)</f>
        <v>109.822282097062</v>
      </c>
      <c r="F8" s="11" t="n">
        <f aca="false">IFERROR(F7/F6,0)</f>
        <v>630.47120272683</v>
      </c>
    </row>
    <row r="9" customFormat="false" ht="15" hidden="false" customHeight="false" outlineLevel="0" collapsed="false">
      <c r="A9" s="9" t="s">
        <v>60</v>
      </c>
      <c r="B9" s="9"/>
      <c r="C9" s="9"/>
      <c r="D9" s="16" t="n">
        <f aca="false">-'Claims Experience'!G37</f>
        <v>-245607.46222162</v>
      </c>
      <c r="E9" s="16" t="n">
        <f aca="false">-'Claims Experience'!H37</f>
        <v>-34892.5377783803</v>
      </c>
      <c r="F9" s="16" t="n">
        <f aca="false">D9+E9</f>
        <v>-280500</v>
      </c>
    </row>
    <row r="10" customFormat="false" ht="15" hidden="false" customHeight="false" outlineLevel="0" collapsed="false">
      <c r="A10" s="9" t="s">
        <v>61</v>
      </c>
      <c r="B10" s="9"/>
      <c r="C10" s="9"/>
      <c r="D10" s="16" t="n">
        <f aca="false">D7+D9</f>
        <v>2962110.53777838</v>
      </c>
      <c r="E10" s="16" t="n">
        <f aca="false">E7+E9</f>
        <v>641722.54222162</v>
      </c>
      <c r="F10" s="16" t="n">
        <f aca="false">D10+E10</f>
        <v>3603833.08</v>
      </c>
    </row>
    <row r="11" customFormat="false" ht="15" hidden="false" customHeight="false" outlineLevel="0" collapsed="false">
      <c r="A11" s="9" t="s">
        <v>62</v>
      </c>
      <c r="B11" s="9"/>
      <c r="C11" s="9"/>
      <c r="D11" s="11" t="n">
        <f aca="false">IFERROR(D10/D6,0)</f>
        <v>480.784050929781</v>
      </c>
      <c r="E11" s="11" t="n">
        <f aca="false">IFERROR(E10/E6,0)</f>
        <v>104.158828472913</v>
      </c>
      <c r="F11" s="11" t="n">
        <f aca="false">IFERROR(F10/F6,0)</f>
        <v>584.942879402694</v>
      </c>
    </row>
    <row r="12" customFormat="false" ht="15" hidden="false" customHeight="false" outlineLevel="0" collapsed="false">
      <c r="A12" s="9" t="s">
        <v>63</v>
      </c>
      <c r="B12" s="9"/>
      <c r="C12" s="9"/>
      <c r="D12" s="24" t="n">
        <v>1.02</v>
      </c>
      <c r="E12" s="24" t="n">
        <v>1.005</v>
      </c>
      <c r="F12" s="25"/>
    </row>
    <row r="13" customFormat="false" ht="15" hidden="false" customHeight="false" outlineLevel="0" collapsed="false">
      <c r="A13" s="9" t="s">
        <v>64</v>
      </c>
      <c r="B13" s="9"/>
      <c r="C13" s="9"/>
      <c r="D13" s="11" t="n">
        <f aca="false">D11*D12</f>
        <v>490.399731948377</v>
      </c>
      <c r="E13" s="11" t="n">
        <f aca="false">E11*E12</f>
        <v>104.679622615278</v>
      </c>
      <c r="F13" s="11" t="n">
        <f aca="false">D13+E13</f>
        <v>595.079354563655</v>
      </c>
    </row>
    <row r="14" customFormat="false" ht="15" hidden="false" customHeight="false" outlineLevel="0" collapsed="false">
      <c r="A14" s="9" t="s">
        <v>65</v>
      </c>
      <c r="B14" s="9"/>
      <c r="C14" s="9"/>
      <c r="D14" s="26" t="n">
        <v>0.075</v>
      </c>
      <c r="E14" s="26" t="n">
        <v>0.105</v>
      </c>
      <c r="F14" s="22"/>
    </row>
    <row r="15" customFormat="false" ht="15" hidden="false" customHeight="false" outlineLevel="0" collapsed="false">
      <c r="A15" s="9" t="s">
        <v>66</v>
      </c>
      <c r="B15" s="9"/>
      <c r="C15" s="9"/>
      <c r="D15" s="27" t="n">
        <v>17</v>
      </c>
      <c r="E15" s="27" t="n">
        <v>17</v>
      </c>
      <c r="F15" s="28"/>
    </row>
    <row r="16" customFormat="false" ht="15" hidden="false" customHeight="false" outlineLevel="0" collapsed="false">
      <c r="A16" s="9" t="s">
        <v>67</v>
      </c>
      <c r="B16" s="9"/>
      <c r="C16" s="9"/>
      <c r="D16" s="25" t="n">
        <f aca="false">(1+D14)^(D15/12)</f>
        <v>1.1078866377282</v>
      </c>
      <c r="E16" s="25" t="n">
        <f aca="false">(1+E14)^(E15/12)</f>
        <v>1.15194009248902</v>
      </c>
      <c r="F16" s="25"/>
    </row>
    <row r="17" customFormat="false" ht="15" hidden="false" customHeight="false" outlineLevel="0" collapsed="false">
      <c r="A17" s="9" t="s">
        <v>68</v>
      </c>
      <c r="B17" s="9"/>
      <c r="C17" s="9"/>
      <c r="D17" s="24" t="n">
        <v>1</v>
      </c>
      <c r="E17" s="24" t="n">
        <v>1</v>
      </c>
      <c r="F17" s="25"/>
    </row>
    <row r="18" customFormat="false" ht="15" hidden="false" customHeight="false" outlineLevel="0" collapsed="false">
      <c r="A18" s="9" t="s">
        <v>69</v>
      </c>
      <c r="B18" s="9"/>
      <c r="C18" s="9"/>
      <c r="D18" s="11" t="n">
        <f aca="false">D13*D16*D17</f>
        <v>543.307310171099</v>
      </c>
      <c r="E18" s="11" t="n">
        <f aca="false">E13*E16*E17</f>
        <v>120.584654157159</v>
      </c>
      <c r="F18" s="11" t="n">
        <f aca="false">D18+E18</f>
        <v>663.891964328258</v>
      </c>
    </row>
    <row r="19" customFormat="false" ht="15" hidden="false" customHeight="false" outlineLevel="0" collapsed="false">
      <c r="A19" s="9" t="s">
        <v>70</v>
      </c>
      <c r="B19" s="9"/>
      <c r="C19" s="9"/>
      <c r="D19" s="29" t="n">
        <v>0</v>
      </c>
      <c r="E19" s="29" t="n">
        <v>-26</v>
      </c>
      <c r="F19" s="11" t="n">
        <f aca="false">D19+E19</f>
        <v>-26</v>
      </c>
    </row>
    <row r="20" customFormat="false" ht="15" hidden="false" customHeight="false" outlineLevel="0" collapsed="false">
      <c r="A20" s="12" t="s">
        <v>71</v>
      </c>
      <c r="B20" s="12"/>
      <c r="C20" s="12"/>
      <c r="D20" s="13" t="n">
        <f aca="false">D18+D19</f>
        <v>543.307310171099</v>
      </c>
      <c r="E20" s="13" t="n">
        <f aca="false">E18+E19</f>
        <v>94.5846541571586</v>
      </c>
      <c r="F20" s="13" t="n">
        <f aca="false">D20+E20</f>
        <v>637.891964328258</v>
      </c>
    </row>
    <row r="21" customFormat="false" ht="15" hidden="false" customHeight="false" outlineLevel="0" collapsed="false">
      <c r="A21" s="9" t="s">
        <v>72</v>
      </c>
      <c r="B21" s="9"/>
      <c r="C21" s="9"/>
      <c r="D21" s="26" t="n">
        <v>0.05</v>
      </c>
      <c r="E21" s="26" t="n">
        <v>0.05</v>
      </c>
      <c r="F21" s="22"/>
    </row>
    <row r="22" customFormat="false" ht="15" hidden="false" customHeight="false" outlineLevel="0" collapsed="false">
      <c r="A22" s="12" t="s">
        <v>73</v>
      </c>
      <c r="B22" s="12"/>
      <c r="C22" s="12"/>
      <c r="D22" s="13" t="n">
        <f aca="false">D20*(1+D21)</f>
        <v>570.472675679654</v>
      </c>
      <c r="E22" s="13" t="n">
        <f aca="false">E20*(1+E21)</f>
        <v>99.3138868650165</v>
      </c>
      <c r="F22" s="13" t="n">
        <f aca="false">D22+E22</f>
        <v>669.78656254467</v>
      </c>
    </row>
    <row r="24" customFormat="false" ht="19.5" hidden="false" customHeight="true" outlineLevel="0" collapsed="false">
      <c r="A24" s="6" t="s">
        <v>74</v>
      </c>
      <c r="B24" s="6"/>
      <c r="C24" s="6"/>
      <c r="D24" s="6"/>
      <c r="E24" s="6"/>
      <c r="F24" s="6"/>
    </row>
    <row r="25" customFormat="false" ht="15" hidden="false" customHeight="false" outlineLevel="0" collapsed="false">
      <c r="A25" s="9" t="s">
        <v>75</v>
      </c>
      <c r="B25" s="9"/>
      <c r="C25" s="9"/>
      <c r="D25" s="9"/>
      <c r="E25" s="9"/>
      <c r="F25" s="30" t="s">
        <v>76</v>
      </c>
    </row>
    <row r="26" customFormat="false" ht="15" hidden="false" customHeight="false" outlineLevel="0" collapsed="false">
      <c r="A26" s="9" t="s">
        <v>77</v>
      </c>
      <c r="B26" s="9"/>
      <c r="C26" s="9"/>
      <c r="D26" s="9"/>
      <c r="E26" s="9"/>
      <c r="F26" s="31" t="n">
        <v>75000</v>
      </c>
    </row>
    <row r="27" customFormat="false" ht="15" hidden="false" customHeight="false" outlineLevel="0" collapsed="false">
      <c r="A27" s="9" t="s">
        <v>78</v>
      </c>
      <c r="B27" s="9"/>
      <c r="C27" s="9"/>
      <c r="D27" s="9"/>
      <c r="E27" s="9"/>
      <c r="F27" s="32" t="n">
        <v>1.25</v>
      </c>
    </row>
    <row r="29" customFormat="false" ht="19.5" hidden="false" customHeight="true" outlineLevel="0" collapsed="false">
      <c r="A29" s="6" t="s">
        <v>79</v>
      </c>
      <c r="B29" s="6"/>
      <c r="C29" s="6"/>
      <c r="D29" s="6"/>
      <c r="E29" s="6"/>
      <c r="F29" s="6"/>
    </row>
    <row r="30" customFormat="false" ht="15" hidden="false" customHeight="false" outlineLevel="0" collapsed="false">
      <c r="A30" s="9" t="s">
        <v>80</v>
      </c>
      <c r="B30" s="9"/>
      <c r="C30" s="9"/>
      <c r="D30" s="9"/>
      <c r="E30" s="9"/>
      <c r="F30" s="29" t="n">
        <v>38.5</v>
      </c>
    </row>
    <row r="31" customFormat="false" ht="15" hidden="false" customHeight="false" outlineLevel="0" collapsed="false">
      <c r="A31" s="9" t="s">
        <v>81</v>
      </c>
      <c r="B31" s="9"/>
      <c r="C31" s="9"/>
      <c r="D31" s="9"/>
      <c r="E31" s="9"/>
      <c r="F31" s="29" t="n">
        <v>1.75</v>
      </c>
    </row>
    <row r="32" customFormat="false" ht="15" hidden="false" customHeight="false" outlineLevel="0" collapsed="false">
      <c r="A32" s="9" t="s">
        <v>82</v>
      </c>
      <c r="B32" s="9"/>
      <c r="C32" s="9"/>
      <c r="D32" s="9"/>
      <c r="E32" s="9"/>
      <c r="F32" s="29" t="n">
        <v>118.4</v>
      </c>
    </row>
    <row r="33" customFormat="false" ht="15" hidden="false" customHeight="false" outlineLevel="0" collapsed="false">
      <c r="A33" s="9" t="s">
        <v>83</v>
      </c>
      <c r="B33" s="9"/>
      <c r="C33" s="9"/>
      <c r="D33" s="9"/>
      <c r="E33" s="9"/>
      <c r="F33" s="29" t="n">
        <v>4.25</v>
      </c>
    </row>
    <row r="34" customFormat="false" ht="15" hidden="false" customHeight="false" outlineLevel="0" collapsed="false">
      <c r="A34" s="9" t="s">
        <v>84</v>
      </c>
      <c r="B34" s="9"/>
      <c r="C34" s="9"/>
      <c r="D34" s="9"/>
      <c r="E34" s="9"/>
      <c r="F34" s="29" t="n">
        <v>6.1</v>
      </c>
    </row>
    <row r="35" customFormat="false" ht="15" hidden="false" customHeight="false" outlineLevel="0" collapsed="false">
      <c r="A35" s="9" t="s">
        <v>85</v>
      </c>
      <c r="B35" s="9"/>
      <c r="C35" s="9"/>
      <c r="D35" s="9"/>
      <c r="E35" s="9"/>
      <c r="F35" s="29" t="n">
        <v>18</v>
      </c>
    </row>
    <row r="36" customFormat="false" ht="15" hidden="false" customHeight="false" outlineLevel="0" collapsed="false">
      <c r="A36" s="9" t="s">
        <v>86</v>
      </c>
      <c r="B36" s="9"/>
      <c r="C36" s="9"/>
      <c r="D36" s="9"/>
      <c r="E36" s="9"/>
      <c r="F36" s="29" t="n">
        <v>0.65</v>
      </c>
    </row>
    <row r="37" customFormat="false" ht="15" hidden="false" customHeight="false" outlineLevel="0" collapsed="false">
      <c r="A37" s="12" t="s">
        <v>87</v>
      </c>
      <c r="B37" s="12"/>
      <c r="C37" s="12"/>
      <c r="D37" s="12"/>
      <c r="E37" s="12"/>
      <c r="F37" s="13" t="n">
        <f aca="false">SUM(F30:F36)</f>
        <v>187.65</v>
      </c>
    </row>
    <row r="39" customFormat="false" ht="19.5" hidden="false" customHeight="true" outlineLevel="0" collapsed="false">
      <c r="A39" s="6" t="s">
        <v>88</v>
      </c>
      <c r="B39" s="6"/>
      <c r="C39" s="6"/>
      <c r="D39" s="6"/>
      <c r="E39" s="6"/>
      <c r="F39" s="6"/>
    </row>
    <row r="40" customFormat="false" ht="15" hidden="false" customHeight="false" outlineLevel="0" collapsed="false">
      <c r="A40" s="9" t="s">
        <v>89</v>
      </c>
      <c r="B40" s="9"/>
      <c r="C40" s="9"/>
      <c r="D40" s="9"/>
      <c r="E40" s="9"/>
      <c r="F40" s="11" t="n">
        <f aca="false">F22</f>
        <v>669.78656254467</v>
      </c>
    </row>
    <row r="41" customFormat="false" ht="15" hidden="false" customHeight="false" outlineLevel="0" collapsed="false">
      <c r="A41" s="9" t="s">
        <v>90</v>
      </c>
      <c r="B41" s="9"/>
      <c r="C41" s="9"/>
      <c r="D41" s="9"/>
      <c r="E41" s="9"/>
      <c r="F41" s="11" t="n">
        <f aca="false">F37</f>
        <v>187.65</v>
      </c>
    </row>
    <row r="42" customFormat="false" ht="15" hidden="false" customHeight="false" outlineLevel="0" collapsed="false">
      <c r="A42" s="12" t="s">
        <v>36</v>
      </c>
      <c r="B42" s="12"/>
      <c r="C42" s="12"/>
      <c r="D42" s="12"/>
      <c r="E42" s="12"/>
      <c r="F42" s="13" t="n">
        <f aca="false">F40+F41</f>
        <v>857.43656254467</v>
      </c>
    </row>
    <row r="43" customFormat="false" ht="15" hidden="false" customHeight="false" outlineLevel="0" collapsed="false">
      <c r="A43" s="9" t="s">
        <v>91</v>
      </c>
      <c r="B43" s="9"/>
      <c r="C43" s="9"/>
      <c r="D43" s="9"/>
      <c r="E43" s="9"/>
      <c r="F43" s="10" t="n">
        <f aca="false">'Tier Rates'!B10</f>
        <v>520</v>
      </c>
    </row>
    <row r="44" customFormat="false" ht="15" hidden="false" customHeight="false" outlineLevel="0" collapsed="false">
      <c r="A44" s="14" t="s">
        <v>37</v>
      </c>
      <c r="B44" s="14"/>
      <c r="C44" s="14"/>
      <c r="D44" s="14"/>
      <c r="E44" s="14"/>
      <c r="F44" s="15" t="n">
        <f aca="false">F42*12*F43</f>
        <v>5350404.15027874</v>
      </c>
    </row>
    <row r="45" customFormat="false" ht="15" hidden="false" customHeight="false" outlineLevel="0" collapsed="false">
      <c r="A45" s="9" t="s">
        <v>92</v>
      </c>
      <c r="B45" s="9"/>
      <c r="C45" s="9"/>
      <c r="D45" s="9"/>
      <c r="E45" s="9"/>
      <c r="F45" s="16" t="n">
        <f aca="false">F20*12*F43</f>
        <v>3980445.85740833</v>
      </c>
    </row>
    <row r="46" customFormat="false" ht="15" hidden="false" customHeight="false" outlineLevel="0" collapsed="false">
      <c r="A46" s="9" t="s">
        <v>93</v>
      </c>
      <c r="B46" s="9"/>
      <c r="C46" s="9"/>
      <c r="D46" s="9"/>
      <c r="E46" s="9"/>
      <c r="F46" s="16" t="n">
        <f aca="false">F45*F27</f>
        <v>4975557.32176041</v>
      </c>
    </row>
    <row r="47" customFormat="false" ht="15" hidden="false" customHeight="false" outlineLevel="0" collapsed="false">
      <c r="A47" s="12" t="s">
        <v>94</v>
      </c>
      <c r="B47" s="12"/>
      <c r="C47" s="12"/>
      <c r="D47" s="12"/>
      <c r="E47" s="12"/>
      <c r="F47" s="33" t="n">
        <f aca="false">F46+F41*12*F43</f>
        <v>6146493.32176041</v>
      </c>
    </row>
    <row r="48" customFormat="false" ht="39.75" hidden="false" customHeight="true" outlineLevel="0" collapsed="false">
      <c r="A48" s="34" t="s">
        <v>95</v>
      </c>
      <c r="B48" s="34"/>
      <c r="C48" s="34"/>
      <c r="D48" s="34"/>
      <c r="E48" s="34"/>
      <c r="F48" s="34"/>
    </row>
  </sheetData>
  <mergeCells count="44">
    <mergeCell ref="A1:F1"/>
    <mergeCell ref="A2:F2"/>
    <mergeCell ref="A4:F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4:F24"/>
    <mergeCell ref="A25:E25"/>
    <mergeCell ref="A26:E26"/>
    <mergeCell ref="A27:E27"/>
    <mergeCell ref="A29:F29"/>
    <mergeCell ref="A30:E30"/>
    <mergeCell ref="A31:E31"/>
    <mergeCell ref="A32:E32"/>
    <mergeCell ref="A33:E33"/>
    <mergeCell ref="A34:E34"/>
    <mergeCell ref="A35:E35"/>
    <mergeCell ref="A36:E36"/>
    <mergeCell ref="A37:E37"/>
    <mergeCell ref="A39:F39"/>
    <mergeCell ref="A40:E40"/>
    <mergeCell ref="A41:E41"/>
    <mergeCell ref="A42:E42"/>
    <mergeCell ref="A43:E43"/>
    <mergeCell ref="A44:E44"/>
    <mergeCell ref="A45:E45"/>
    <mergeCell ref="A46:E46"/>
    <mergeCell ref="A47:E47"/>
    <mergeCell ref="A48:F4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5" min="2" style="0" width="16"/>
    <col collapsed="false" customWidth="true" hidden="false" outlineLevel="0" max="6" min="6" style="0" width="18"/>
  </cols>
  <sheetData>
    <row r="1" customFormat="false" ht="27.75" hidden="false" customHeight="true" outlineLevel="0" collapsed="false">
      <c r="A1" s="1" t="s">
        <v>96</v>
      </c>
      <c r="B1" s="1"/>
      <c r="C1" s="1"/>
      <c r="D1" s="1"/>
      <c r="E1" s="1"/>
      <c r="F1" s="1"/>
    </row>
    <row r="2" customFormat="false" ht="45" hidden="false" customHeight="true" outlineLevel="0" collapsed="false">
      <c r="A2" s="8" t="s">
        <v>97</v>
      </c>
      <c r="B2" s="8"/>
      <c r="C2" s="8"/>
      <c r="D2" s="8"/>
      <c r="E2" s="8"/>
      <c r="F2" s="8"/>
    </row>
    <row r="4" customFormat="false" ht="19.5" hidden="false" customHeight="true" outlineLevel="0" collapsed="false">
      <c r="A4" s="6" t="s">
        <v>98</v>
      </c>
      <c r="B4" s="6"/>
      <c r="C4" s="6"/>
      <c r="D4" s="6"/>
      <c r="E4" s="6"/>
      <c r="F4" s="6"/>
    </row>
    <row r="5" customFormat="false" ht="30" hidden="false" customHeight="true" outlineLevel="0" collapsed="false">
      <c r="A5" s="18" t="s">
        <v>43</v>
      </c>
      <c r="B5" s="18" t="s">
        <v>99</v>
      </c>
      <c r="C5" s="18" t="s">
        <v>100</v>
      </c>
      <c r="D5" s="18" t="s">
        <v>101</v>
      </c>
      <c r="E5" s="35"/>
      <c r="F5" s="35"/>
    </row>
    <row r="6" customFormat="false" ht="15" hidden="false" customHeight="false" outlineLevel="0" collapsed="false">
      <c r="A6" s="19" t="s">
        <v>16</v>
      </c>
      <c r="B6" s="36" t="n">
        <v>250</v>
      </c>
      <c r="C6" s="37" t="n">
        <v>1</v>
      </c>
      <c r="D6" s="38" t="n">
        <f aca="false">B6*C6</f>
        <v>250</v>
      </c>
    </row>
    <row r="7" customFormat="false" ht="15" hidden="false" customHeight="false" outlineLevel="0" collapsed="false">
      <c r="A7" s="19" t="s">
        <v>18</v>
      </c>
      <c r="B7" s="36" t="n">
        <v>90</v>
      </c>
      <c r="C7" s="37" t="n">
        <v>2.1</v>
      </c>
      <c r="D7" s="38" t="n">
        <f aca="false">B7*C7</f>
        <v>189</v>
      </c>
    </row>
    <row r="8" customFormat="false" ht="15" hidden="false" customHeight="false" outlineLevel="0" collapsed="false">
      <c r="A8" s="19" t="s">
        <v>20</v>
      </c>
      <c r="B8" s="36" t="n">
        <v>70</v>
      </c>
      <c r="C8" s="37" t="n">
        <v>1.85</v>
      </c>
      <c r="D8" s="38" t="n">
        <f aca="false">B8*C8</f>
        <v>129.5</v>
      </c>
    </row>
    <row r="9" customFormat="false" ht="15" hidden="false" customHeight="false" outlineLevel="0" collapsed="false">
      <c r="A9" s="19" t="s">
        <v>22</v>
      </c>
      <c r="B9" s="36" t="n">
        <v>110</v>
      </c>
      <c r="C9" s="37" t="n">
        <v>2.95</v>
      </c>
      <c r="D9" s="38" t="n">
        <f aca="false">B9*C9</f>
        <v>324.5</v>
      </c>
    </row>
    <row r="10" customFormat="false" ht="15" hidden="false" customHeight="false" outlineLevel="0" collapsed="false">
      <c r="A10" s="12" t="s">
        <v>102</v>
      </c>
      <c r="B10" s="23" t="n">
        <f aca="false">SUM(B6:B9)</f>
        <v>520</v>
      </c>
      <c r="C10" s="39" t="n">
        <f aca="false">IFERROR(D10/B10,0)</f>
        <v>1.71730769230769</v>
      </c>
      <c r="D10" s="40" t="n">
        <f aca="false">SUM(D6:D9)</f>
        <v>893</v>
      </c>
    </row>
    <row r="12" customFormat="false" ht="19.5" hidden="false" customHeight="true" outlineLevel="0" collapsed="false">
      <c r="A12" s="6" t="s">
        <v>103</v>
      </c>
      <c r="B12" s="6"/>
      <c r="C12" s="6"/>
      <c r="D12" s="6"/>
      <c r="E12" s="6"/>
      <c r="F12" s="6"/>
    </row>
    <row r="13" customFormat="false" ht="30" hidden="false" customHeight="true" outlineLevel="0" collapsed="false">
      <c r="A13" s="18" t="s">
        <v>43</v>
      </c>
      <c r="B13" s="18" t="s">
        <v>104</v>
      </c>
      <c r="C13" s="18" t="s">
        <v>105</v>
      </c>
      <c r="D13" s="18" t="s">
        <v>106</v>
      </c>
      <c r="E13" s="18" t="s">
        <v>107</v>
      </c>
      <c r="F13" s="18" t="s">
        <v>46</v>
      </c>
    </row>
    <row r="14" customFormat="false" ht="15" hidden="false" customHeight="false" outlineLevel="0" collapsed="false">
      <c r="A14" s="19" t="s">
        <v>16</v>
      </c>
      <c r="B14" s="11" t="n">
        <f aca="false">IFERROR('Rate Development'!$D$22/$C$10*$C6,0)</f>
        <v>332.190135894087</v>
      </c>
      <c r="C14" s="11" t="n">
        <f aca="false">IFERROR('Rate Development'!$E$22/$C$10*$C6,0)</f>
        <v>57.8311547254295</v>
      </c>
      <c r="D14" s="11" t="n">
        <f aca="false">IFERROR('Rate Development'!$F$37/$C$10*$C6,0)</f>
        <v>109.269876819709</v>
      </c>
      <c r="E14" s="11" t="n">
        <f aca="false">SUM(B14:D14)</f>
        <v>499.291167439226</v>
      </c>
      <c r="F14" s="41" t="n">
        <f aca="false">ROUND(E14,2)</f>
        <v>499.29</v>
      </c>
    </row>
    <row r="15" customFormat="false" ht="15" hidden="false" customHeight="false" outlineLevel="0" collapsed="false">
      <c r="A15" s="19" t="s">
        <v>18</v>
      </c>
      <c r="B15" s="11" t="n">
        <f aca="false">IFERROR('Rate Development'!$D$22/$C$10*$C7,0)</f>
        <v>697.599285377584</v>
      </c>
      <c r="C15" s="11" t="n">
        <f aca="false">IFERROR('Rate Development'!$E$22/$C$10*$C7,0)</f>
        <v>121.445424923402</v>
      </c>
      <c r="D15" s="11" t="n">
        <f aca="false">IFERROR('Rate Development'!$F$37/$C$10*$C7,0)</f>
        <v>229.466741321389</v>
      </c>
      <c r="E15" s="11" t="n">
        <f aca="false">SUM(B15:D15)</f>
        <v>1048.51145162237</v>
      </c>
      <c r="F15" s="41" t="n">
        <f aca="false">ROUND(E15,2)</f>
        <v>1048.51</v>
      </c>
    </row>
    <row r="16" customFormat="false" ht="15" hidden="false" customHeight="false" outlineLevel="0" collapsed="false">
      <c r="A16" s="19" t="s">
        <v>20</v>
      </c>
      <c r="B16" s="11" t="n">
        <f aca="false">IFERROR('Rate Development'!$D$22/$C$10*$C8,0)</f>
        <v>614.551751404062</v>
      </c>
      <c r="C16" s="11" t="n">
        <f aca="false">IFERROR('Rate Development'!$E$22/$C$10*$C8,0)</f>
        <v>106.987636242045</v>
      </c>
      <c r="D16" s="11" t="n">
        <f aca="false">IFERROR('Rate Development'!$F$37/$C$10*$C8,0)</f>
        <v>202.149272116461</v>
      </c>
      <c r="E16" s="11" t="n">
        <f aca="false">SUM(B16:D16)</f>
        <v>923.688659762568</v>
      </c>
      <c r="F16" s="41" t="n">
        <f aca="false">ROUND(E16,2)</f>
        <v>923.69</v>
      </c>
    </row>
    <row r="17" customFormat="false" ht="15" hidden="false" customHeight="false" outlineLevel="0" collapsed="false">
      <c r="A17" s="19" t="s">
        <v>22</v>
      </c>
      <c r="B17" s="11" t="n">
        <f aca="false">IFERROR('Rate Development'!$D$22/$C$10*$C9,0)</f>
        <v>979.960900887558</v>
      </c>
      <c r="C17" s="11" t="n">
        <f aca="false">IFERROR('Rate Development'!$E$22/$C$10*$C9,0)</f>
        <v>170.601906440017</v>
      </c>
      <c r="D17" s="11" t="n">
        <f aca="false">IFERROR('Rate Development'!$F$37/$C$10*$C9,0)</f>
        <v>322.346136618141</v>
      </c>
      <c r="E17" s="11" t="n">
        <f aca="false">SUM(B17:D17)</f>
        <v>1472.90894394572</v>
      </c>
      <c r="F17" s="41" t="n">
        <f aca="false">ROUND(E17,2)</f>
        <v>1472.91</v>
      </c>
    </row>
    <row r="18" customFormat="false" ht="15" hidden="false" customHeight="false" outlineLevel="0" collapsed="false">
      <c r="A18" s="12" t="s">
        <v>49</v>
      </c>
      <c r="B18" s="13" t="n">
        <f aca="false">IFERROR(SUMPRODUCT($B$6:$B$9,B14:B17)/$B$10,0)</f>
        <v>570.472675679654</v>
      </c>
      <c r="C18" s="13" t="n">
        <f aca="false">IFERROR(SUMPRODUCT($B$6:$B$9,C14:C17)/$B$10,0)</f>
        <v>99.3138868650165</v>
      </c>
      <c r="D18" s="13" t="n">
        <f aca="false">IFERROR(SUMPRODUCT($B$6:$B$9,D14:D17)/$B$10,0)</f>
        <v>187.65</v>
      </c>
      <c r="E18" s="13" t="n">
        <f aca="false">IFERROR(SUMPRODUCT($B$6:$B$9,E14:E17)/$B$10,0)</f>
        <v>857.43656254467</v>
      </c>
      <c r="F18" s="13" t="n">
        <f aca="false">IFERROR(SUMPRODUCT($B$6:$B$9,F14:F17)/$B$10,0)</f>
        <v>857.436153846154</v>
      </c>
    </row>
    <row r="20" customFormat="false" ht="19.5" hidden="false" customHeight="true" outlineLevel="0" collapsed="false">
      <c r="A20" s="6" t="s">
        <v>108</v>
      </c>
      <c r="B20" s="6"/>
      <c r="C20" s="6"/>
      <c r="D20" s="6"/>
      <c r="E20" s="6"/>
      <c r="F20" s="6"/>
    </row>
    <row r="21" customFormat="false" ht="42" hidden="false" customHeight="true" outlineLevel="0" collapsed="false">
      <c r="A21" s="18" t="s">
        <v>43</v>
      </c>
      <c r="B21" s="18" t="s">
        <v>45</v>
      </c>
      <c r="C21" s="18" t="s">
        <v>46</v>
      </c>
      <c r="D21" s="18" t="s">
        <v>109</v>
      </c>
      <c r="E21" s="18" t="s">
        <v>47</v>
      </c>
      <c r="F21" s="18" t="s">
        <v>110</v>
      </c>
    </row>
    <row r="22" customFormat="false" ht="15" hidden="false" customHeight="false" outlineLevel="0" collapsed="false">
      <c r="A22" s="19" t="s">
        <v>16</v>
      </c>
      <c r="B22" s="29" t="n">
        <v>462</v>
      </c>
      <c r="C22" s="11" t="n">
        <f aca="false">F14</f>
        <v>499.29</v>
      </c>
      <c r="D22" s="11" t="n">
        <f aca="false">C22-B22</f>
        <v>37.29</v>
      </c>
      <c r="E22" s="22" t="n">
        <f aca="false">IFERROR(D22/B22,0)</f>
        <v>0.0807142857142858</v>
      </c>
      <c r="F22" s="11" t="n">
        <f aca="false">ROUND(C22*(1+$F$27),2)</f>
        <v>509.28</v>
      </c>
    </row>
    <row r="23" customFormat="false" ht="15" hidden="false" customHeight="false" outlineLevel="0" collapsed="false">
      <c r="A23" s="19" t="s">
        <v>18</v>
      </c>
      <c r="B23" s="29" t="n">
        <v>968</v>
      </c>
      <c r="C23" s="11" t="n">
        <f aca="false">F15</f>
        <v>1048.51</v>
      </c>
      <c r="D23" s="11" t="n">
        <f aca="false">C23-B23</f>
        <v>80.51</v>
      </c>
      <c r="E23" s="22" t="n">
        <f aca="false">IFERROR(D23/B23,0)</f>
        <v>0.0831714876033058</v>
      </c>
      <c r="F23" s="11" t="n">
        <f aca="false">ROUND(C23*(1+$F$27),2)</f>
        <v>1069.48</v>
      </c>
    </row>
    <row r="24" customFormat="false" ht="15" hidden="false" customHeight="false" outlineLevel="0" collapsed="false">
      <c r="A24" s="19" t="s">
        <v>20</v>
      </c>
      <c r="B24" s="29" t="n">
        <v>858</v>
      </c>
      <c r="C24" s="11" t="n">
        <f aca="false">F16</f>
        <v>923.69</v>
      </c>
      <c r="D24" s="11" t="n">
        <f aca="false">C24-B24</f>
        <v>65.6900000000001</v>
      </c>
      <c r="E24" s="22" t="n">
        <f aca="false">IFERROR(D24/B24,0)</f>
        <v>0.0765617715617716</v>
      </c>
      <c r="F24" s="11" t="n">
        <f aca="false">ROUND(C24*(1+$F$27),2)</f>
        <v>942.16</v>
      </c>
    </row>
    <row r="25" customFormat="false" ht="15" hidden="false" customHeight="false" outlineLevel="0" collapsed="false">
      <c r="A25" s="19" t="s">
        <v>22</v>
      </c>
      <c r="B25" s="29" t="n">
        <v>1362</v>
      </c>
      <c r="C25" s="11" t="n">
        <f aca="false">F17</f>
        <v>1472.91</v>
      </c>
      <c r="D25" s="11" t="n">
        <f aca="false">C25-B25</f>
        <v>110.91</v>
      </c>
      <c r="E25" s="22" t="n">
        <f aca="false">IFERROR(D25/B25,0)</f>
        <v>0.0814317180616741</v>
      </c>
      <c r="F25" s="11" t="n">
        <f aca="false">ROUND(C25*(1+$F$27),2)</f>
        <v>1502.37</v>
      </c>
    </row>
    <row r="26" customFormat="false" ht="15" hidden="false" customHeight="false" outlineLevel="0" collapsed="false">
      <c r="A26" s="12" t="s">
        <v>49</v>
      </c>
      <c r="B26" s="13" t="n">
        <f aca="false">IFERROR(SUMPRODUCT($B$6:$B$9,B22:B25)/$B$10,0)</f>
        <v>793.269230769231</v>
      </c>
      <c r="C26" s="13" t="n">
        <f aca="false">IFERROR(SUMPRODUCT($B$6:$B$9,C22:C25)/$B$10,0)</f>
        <v>857.436153846154</v>
      </c>
      <c r="D26" s="13" t="n">
        <f aca="false">IFERROR(SUMPRODUCT($B$6:$B$9,D22:D25)/$B$10,0)</f>
        <v>64.1669230769231</v>
      </c>
      <c r="E26" s="17" t="n">
        <f aca="false">IFERROR(D26/B26,0)</f>
        <v>0.0808892121212122</v>
      </c>
      <c r="F26" s="13" t="n">
        <f aca="false">IFERROR(SUMPRODUCT($B$6:$B$9,F22:F25)/$B$10,0)</f>
        <v>874.586730769231</v>
      </c>
    </row>
    <row r="27" customFormat="false" ht="15" hidden="false" customHeight="false" outlineLevel="0" collapsed="false">
      <c r="A27" s="9" t="s">
        <v>111</v>
      </c>
      <c r="B27" s="9"/>
      <c r="C27" s="9"/>
      <c r="D27" s="9"/>
      <c r="E27" s="9"/>
      <c r="F27" s="26" t="n">
        <v>0.02</v>
      </c>
    </row>
    <row r="29" customFormat="false" ht="19.5" hidden="false" customHeight="true" outlineLevel="0" collapsed="false">
      <c r="A29" s="6" t="s">
        <v>112</v>
      </c>
      <c r="B29" s="6"/>
      <c r="C29" s="6"/>
      <c r="D29" s="6"/>
      <c r="E29" s="6"/>
      <c r="F29" s="6"/>
    </row>
    <row r="30" customFormat="false" ht="30" hidden="false" customHeight="true" outlineLevel="0" collapsed="false">
      <c r="A30" s="18" t="s">
        <v>43</v>
      </c>
      <c r="B30" s="18" t="s">
        <v>44</v>
      </c>
      <c r="C30" s="18" t="s">
        <v>113</v>
      </c>
      <c r="D30" s="18" t="s">
        <v>114</v>
      </c>
      <c r="E30" s="18" t="s">
        <v>109</v>
      </c>
      <c r="F30" s="18" t="s">
        <v>47</v>
      </c>
    </row>
    <row r="31" customFormat="false" ht="15" hidden="false" customHeight="false" outlineLevel="0" collapsed="false">
      <c r="A31" s="19" t="s">
        <v>16</v>
      </c>
      <c r="B31" s="20" t="n">
        <f aca="false">B6</f>
        <v>250</v>
      </c>
      <c r="C31" s="16" t="n">
        <f aca="false">B31*B22*12</f>
        <v>1386000</v>
      </c>
      <c r="D31" s="16" t="n">
        <f aca="false">B31*C22*12</f>
        <v>1497870</v>
      </c>
      <c r="E31" s="16" t="n">
        <f aca="false">D31-C31</f>
        <v>111870</v>
      </c>
      <c r="F31" s="22" t="n">
        <f aca="false">IFERROR(E31/C31,0)</f>
        <v>0.0807142857142857</v>
      </c>
    </row>
    <row r="32" customFormat="false" ht="15" hidden="false" customHeight="false" outlineLevel="0" collapsed="false">
      <c r="A32" s="19" t="s">
        <v>18</v>
      </c>
      <c r="B32" s="20" t="n">
        <f aca="false">B7</f>
        <v>90</v>
      </c>
      <c r="C32" s="16" t="n">
        <f aca="false">B32*B23*12</f>
        <v>1045440</v>
      </c>
      <c r="D32" s="16" t="n">
        <f aca="false">B32*C23*12</f>
        <v>1132390.8</v>
      </c>
      <c r="E32" s="16" t="n">
        <f aca="false">D32-C32</f>
        <v>86950.7999999998</v>
      </c>
      <c r="F32" s="22" t="n">
        <f aca="false">IFERROR(E32/C32,0)</f>
        <v>0.0831714876033056</v>
      </c>
    </row>
    <row r="33" customFormat="false" ht="15" hidden="false" customHeight="false" outlineLevel="0" collapsed="false">
      <c r="A33" s="19" t="s">
        <v>20</v>
      </c>
      <c r="B33" s="20" t="n">
        <f aca="false">B8</f>
        <v>70</v>
      </c>
      <c r="C33" s="16" t="n">
        <f aca="false">B33*B24*12</f>
        <v>720720</v>
      </c>
      <c r="D33" s="16" t="n">
        <f aca="false">B33*C24*12</f>
        <v>775899.6</v>
      </c>
      <c r="E33" s="16" t="n">
        <f aca="false">D33-C33</f>
        <v>55179.6000000001</v>
      </c>
      <c r="F33" s="22" t="n">
        <f aca="false">IFERROR(E33/C33,0)</f>
        <v>0.0765617715617717</v>
      </c>
    </row>
    <row r="34" customFormat="false" ht="15" hidden="false" customHeight="false" outlineLevel="0" collapsed="false">
      <c r="A34" s="19" t="s">
        <v>22</v>
      </c>
      <c r="B34" s="20" t="n">
        <f aca="false">B9</f>
        <v>110</v>
      </c>
      <c r="C34" s="16" t="n">
        <f aca="false">B34*B25*12</f>
        <v>1797840</v>
      </c>
      <c r="D34" s="16" t="n">
        <f aca="false">B34*C25*12</f>
        <v>1944241.2</v>
      </c>
      <c r="E34" s="16" t="n">
        <f aca="false">D34-C34</f>
        <v>146401.2</v>
      </c>
      <c r="F34" s="22" t="n">
        <f aca="false">IFERROR(E34/C34,0)</f>
        <v>0.0814317180616741</v>
      </c>
    </row>
    <row r="35" customFormat="false" ht="15" hidden="false" customHeight="false" outlineLevel="0" collapsed="false">
      <c r="A35" s="12" t="s">
        <v>56</v>
      </c>
      <c r="B35" s="23" t="n">
        <f aca="false">SUM(B31:B34)</f>
        <v>520</v>
      </c>
      <c r="C35" s="33" t="n">
        <f aca="false">SUM(C31:C34)</f>
        <v>4950000</v>
      </c>
      <c r="D35" s="33" t="n">
        <f aca="false">SUM(D31:D34)</f>
        <v>5350401.6</v>
      </c>
      <c r="E35" s="33" t="n">
        <f aca="false">SUM(E31:E34)</f>
        <v>400401.6</v>
      </c>
      <c r="F35" s="17" t="n">
        <f aca="false">IFERROR(E35/C35,0)</f>
        <v>0.0808892121212121</v>
      </c>
    </row>
    <row r="36" customFormat="false" ht="15" hidden="false" customHeight="false" outlineLevel="0" collapsed="false">
      <c r="A36" s="9" t="s">
        <v>115</v>
      </c>
      <c r="B36" s="9"/>
      <c r="C36" s="9"/>
      <c r="D36" s="9"/>
      <c r="E36" s="9"/>
      <c r="F36" s="16" t="n">
        <f aca="false">'Rate Development'!F44</f>
        <v>5350404.15027874</v>
      </c>
    </row>
    <row r="37" customFormat="false" ht="15" hidden="false" customHeight="false" outlineLevel="0" collapsed="false">
      <c r="A37" s="9" t="s">
        <v>116</v>
      </c>
      <c r="B37" s="9"/>
      <c r="C37" s="9"/>
      <c r="D37" s="9"/>
      <c r="E37" s="9"/>
      <c r="F37" s="16" t="n">
        <f aca="false">D35-F36</f>
        <v>-2.55027874279767</v>
      </c>
    </row>
  </sheetData>
  <mergeCells count="9">
    <mergeCell ref="A1:F1"/>
    <mergeCell ref="A2:F2"/>
    <mergeCell ref="A4:F4"/>
    <mergeCell ref="A12:F12"/>
    <mergeCell ref="A20:F20"/>
    <mergeCell ref="A27:E27"/>
    <mergeCell ref="A29:F29"/>
    <mergeCell ref="A36:E36"/>
    <mergeCell ref="A37:E3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3" min="2" style="0" width="18"/>
    <col collapsed="false" customWidth="true" hidden="false" outlineLevel="0" max="6" min="4" style="0" width="16"/>
    <col collapsed="false" customWidth="true" hidden="false" outlineLevel="0" max="8" min="7" style="0" width="15"/>
  </cols>
  <sheetData>
    <row r="1" customFormat="false" ht="27.75" hidden="false" customHeight="true" outlineLevel="0" collapsed="false">
      <c r="A1" s="1" t="s">
        <v>117</v>
      </c>
      <c r="B1" s="1"/>
      <c r="C1" s="1"/>
      <c r="D1" s="1"/>
      <c r="E1" s="1"/>
      <c r="F1" s="1"/>
      <c r="G1" s="1"/>
      <c r="H1" s="1"/>
    </row>
    <row r="2" customFormat="false" ht="45" hidden="false" customHeight="true" outlineLevel="0" collapsed="false">
      <c r="A2" s="8" t="s">
        <v>118</v>
      </c>
      <c r="B2" s="8"/>
      <c r="C2" s="8"/>
      <c r="D2" s="8"/>
      <c r="E2" s="8"/>
      <c r="F2" s="8"/>
      <c r="G2" s="8"/>
      <c r="H2" s="8"/>
    </row>
    <row r="4" customFormat="false" ht="19.5" hidden="false" customHeight="true" outlineLevel="0" collapsed="false">
      <c r="A4" s="6" t="s">
        <v>119</v>
      </c>
      <c r="B4" s="6"/>
      <c r="C4" s="6"/>
      <c r="D4" s="6"/>
      <c r="E4" s="6"/>
      <c r="F4" s="6"/>
      <c r="G4" s="6"/>
      <c r="H4" s="6"/>
    </row>
    <row r="5" customFormat="false" ht="30" hidden="false" customHeight="true" outlineLevel="0" collapsed="false">
      <c r="A5" s="18" t="s">
        <v>120</v>
      </c>
      <c r="B5" s="18" t="s">
        <v>121</v>
      </c>
      <c r="C5" s="18" t="s">
        <v>122</v>
      </c>
      <c r="D5" s="18" t="s">
        <v>123</v>
      </c>
      <c r="E5" s="18" t="s">
        <v>124</v>
      </c>
      <c r="F5" s="18" t="s">
        <v>125</v>
      </c>
    </row>
    <row r="6" customFormat="false" ht="15" hidden="false" customHeight="false" outlineLevel="0" collapsed="false">
      <c r="A6" s="9" t="s">
        <v>126</v>
      </c>
      <c r="B6" s="42" t="n">
        <v>524</v>
      </c>
      <c r="C6" s="43" t="n">
        <v>214238.78</v>
      </c>
      <c r="D6" s="43" t="n">
        <v>47572.32</v>
      </c>
      <c r="E6" s="43" t="n">
        <f aca="false">C6+D6</f>
        <v>261811.1</v>
      </c>
      <c r="F6" s="44" t="n">
        <f aca="false">IFERROR(E6/B6,0)</f>
        <v>499.639503816794</v>
      </c>
    </row>
    <row r="7" customFormat="false" ht="15" hidden="false" customHeight="false" outlineLevel="0" collapsed="false">
      <c r="A7" s="9" t="s">
        <v>127</v>
      </c>
      <c r="B7" s="42" t="n">
        <v>513</v>
      </c>
      <c r="C7" s="43" t="n">
        <v>186545.46</v>
      </c>
      <c r="D7" s="43" t="n">
        <v>44964.49</v>
      </c>
      <c r="E7" s="43" t="n">
        <f aca="false">C7+D7</f>
        <v>231509.95</v>
      </c>
      <c r="F7" s="44" t="n">
        <f aca="false">IFERROR(E7/B7,0)</f>
        <v>451.286452241715</v>
      </c>
    </row>
    <row r="8" customFormat="false" ht="15" hidden="false" customHeight="false" outlineLevel="0" collapsed="false">
      <c r="A8" s="9" t="s">
        <v>128</v>
      </c>
      <c r="B8" s="42" t="n">
        <v>500</v>
      </c>
      <c r="C8" s="43" t="n">
        <v>202193.47</v>
      </c>
      <c r="D8" s="43" t="n">
        <v>43836.81</v>
      </c>
      <c r="E8" s="43" t="n">
        <f aca="false">C8+D8</f>
        <v>246030.28</v>
      </c>
      <c r="F8" s="44" t="n">
        <f aca="false">IFERROR(E8/B8,0)</f>
        <v>492.06056</v>
      </c>
    </row>
    <row r="9" customFormat="false" ht="15" hidden="false" customHeight="false" outlineLevel="0" collapsed="false">
      <c r="A9" s="9" t="s">
        <v>129</v>
      </c>
      <c r="B9" s="42" t="n">
        <v>511</v>
      </c>
      <c r="C9" s="43" t="n">
        <v>187250.18</v>
      </c>
      <c r="D9" s="43" t="n">
        <v>45270.66</v>
      </c>
      <c r="E9" s="43" t="n">
        <f aca="false">C9+D9</f>
        <v>232520.84</v>
      </c>
      <c r="F9" s="44" t="n">
        <f aca="false">IFERROR(E9/B9,0)</f>
        <v>455.030998043053</v>
      </c>
    </row>
    <row r="10" customFormat="false" ht="15" hidden="false" customHeight="false" outlineLevel="0" collapsed="false">
      <c r="A10" s="9" t="s">
        <v>130</v>
      </c>
      <c r="B10" s="42" t="n">
        <v>520</v>
      </c>
      <c r="C10" s="43" t="n">
        <v>184377.28</v>
      </c>
      <c r="D10" s="43" t="n">
        <v>46000.63</v>
      </c>
      <c r="E10" s="43" t="n">
        <f aca="false">C10+D10</f>
        <v>230377.91</v>
      </c>
      <c r="F10" s="44" t="n">
        <f aca="false">IFERROR(E10/B10,0)</f>
        <v>443.034442307692</v>
      </c>
    </row>
    <row r="11" customFormat="false" ht="15" hidden="false" customHeight="false" outlineLevel="0" collapsed="false">
      <c r="A11" s="9" t="s">
        <v>131</v>
      </c>
      <c r="B11" s="42" t="n">
        <v>507</v>
      </c>
      <c r="C11" s="43" t="n">
        <v>187336.64</v>
      </c>
      <c r="D11" s="43" t="n">
        <v>45050.43</v>
      </c>
      <c r="E11" s="43" t="n">
        <f aca="false">C11+D11</f>
        <v>232387.07</v>
      </c>
      <c r="F11" s="44" t="n">
        <f aca="false">IFERROR(E11/B11,0)</f>
        <v>458.357140039448</v>
      </c>
    </row>
    <row r="12" customFormat="false" ht="15" hidden="false" customHeight="false" outlineLevel="0" collapsed="false">
      <c r="A12" s="9" t="s">
        <v>132</v>
      </c>
      <c r="B12" s="42" t="n">
        <v>504</v>
      </c>
      <c r="C12" s="43" t="n">
        <v>189061.89</v>
      </c>
      <c r="D12" s="43" t="n">
        <v>49609.68</v>
      </c>
      <c r="E12" s="43" t="n">
        <f aca="false">C12+D12</f>
        <v>238671.57</v>
      </c>
      <c r="F12" s="44" t="n">
        <f aca="false">IFERROR(E12/B12,0)</f>
        <v>473.554702380952</v>
      </c>
    </row>
    <row r="13" customFormat="false" ht="15" hidden="false" customHeight="false" outlineLevel="0" collapsed="false">
      <c r="A13" s="9" t="s">
        <v>133</v>
      </c>
      <c r="B13" s="42" t="n">
        <v>503</v>
      </c>
      <c r="C13" s="43" t="n">
        <v>203020.56</v>
      </c>
      <c r="D13" s="43" t="n">
        <v>47287.2</v>
      </c>
      <c r="E13" s="43" t="n">
        <f aca="false">C13+D13</f>
        <v>250307.76</v>
      </c>
      <c r="F13" s="44" t="n">
        <f aca="false">IFERROR(E13/B13,0)</f>
        <v>497.629741550696</v>
      </c>
    </row>
    <row r="14" customFormat="false" ht="15" hidden="false" customHeight="false" outlineLevel="0" collapsed="false">
      <c r="A14" s="9" t="s">
        <v>134</v>
      </c>
      <c r="B14" s="42" t="n">
        <v>522</v>
      </c>
      <c r="C14" s="43" t="n">
        <v>199236.09</v>
      </c>
      <c r="D14" s="43" t="n">
        <v>50988.75</v>
      </c>
      <c r="E14" s="43" t="n">
        <f aca="false">C14+D14</f>
        <v>250224.84</v>
      </c>
      <c r="F14" s="44" t="n">
        <f aca="false">IFERROR(E14/B14,0)</f>
        <v>479.357931034483</v>
      </c>
    </row>
    <row r="15" customFormat="false" ht="15" hidden="false" customHeight="false" outlineLevel="0" collapsed="false">
      <c r="A15" s="9" t="s">
        <v>135</v>
      </c>
      <c r="B15" s="42" t="n">
        <v>519</v>
      </c>
      <c r="C15" s="43" t="n">
        <v>214160.89</v>
      </c>
      <c r="D15" s="43" t="n">
        <v>55014.98</v>
      </c>
      <c r="E15" s="43" t="n">
        <f aca="false">C15+D15</f>
        <v>269175.87</v>
      </c>
      <c r="F15" s="44" t="n">
        <f aca="false">IFERROR(E15/B15,0)</f>
        <v>518.643294797688</v>
      </c>
    </row>
    <row r="16" customFormat="false" ht="15" hidden="false" customHeight="false" outlineLevel="0" collapsed="false">
      <c r="A16" s="9" t="s">
        <v>136</v>
      </c>
      <c r="B16" s="42" t="n">
        <v>503</v>
      </c>
      <c r="C16" s="43" t="n">
        <v>215952.69</v>
      </c>
      <c r="D16" s="43" t="n">
        <v>47707.11</v>
      </c>
      <c r="E16" s="43" t="n">
        <f aca="false">C16+D16</f>
        <v>263659.8</v>
      </c>
      <c r="F16" s="44" t="n">
        <f aca="false">IFERROR(E16/B16,0)</f>
        <v>524.174552683897</v>
      </c>
    </row>
    <row r="17" customFormat="false" ht="15" hidden="false" customHeight="false" outlineLevel="0" collapsed="false">
      <c r="A17" s="9" t="s">
        <v>137</v>
      </c>
      <c r="B17" s="42" t="n">
        <v>509</v>
      </c>
      <c r="C17" s="43" t="n">
        <v>192101.35</v>
      </c>
      <c r="D17" s="43" t="n">
        <v>47166.36</v>
      </c>
      <c r="E17" s="43" t="n">
        <f aca="false">C17+D17</f>
        <v>239267.71</v>
      </c>
      <c r="F17" s="44" t="n">
        <f aca="false">IFERROR(E17/B17,0)</f>
        <v>470.074086444008</v>
      </c>
    </row>
    <row r="18" customFormat="false" ht="15" hidden="false" customHeight="false" outlineLevel="0" collapsed="false">
      <c r="A18" s="45" t="s">
        <v>138</v>
      </c>
      <c r="B18" s="46" t="n">
        <v>509</v>
      </c>
      <c r="C18" s="47" t="n">
        <v>213042.05</v>
      </c>
      <c r="D18" s="47" t="n">
        <v>56746.61</v>
      </c>
      <c r="E18" s="47" t="n">
        <f aca="false">C18+D18</f>
        <v>269788.66</v>
      </c>
      <c r="F18" s="48" t="n">
        <f aca="false">IFERROR(E18/B18,0)</f>
        <v>530.036660117878</v>
      </c>
    </row>
    <row r="19" customFormat="false" ht="15" hidden="false" customHeight="false" outlineLevel="0" collapsed="false">
      <c r="A19" s="45" t="s">
        <v>139</v>
      </c>
      <c r="B19" s="46" t="n">
        <v>512</v>
      </c>
      <c r="C19" s="47" t="n">
        <v>208144.64</v>
      </c>
      <c r="D19" s="47" t="n">
        <v>55419.34</v>
      </c>
      <c r="E19" s="47" t="n">
        <f aca="false">C19+D19</f>
        <v>263563.98</v>
      </c>
      <c r="F19" s="48" t="n">
        <f aca="false">IFERROR(E19/B19,0)</f>
        <v>514.7733984375</v>
      </c>
    </row>
    <row r="20" customFormat="false" ht="15" hidden="false" customHeight="false" outlineLevel="0" collapsed="false">
      <c r="A20" s="45" t="s">
        <v>140</v>
      </c>
      <c r="B20" s="46" t="n">
        <v>502</v>
      </c>
      <c r="C20" s="47" t="n">
        <v>342172.56</v>
      </c>
      <c r="D20" s="47" t="n">
        <v>55919.82</v>
      </c>
      <c r="E20" s="47" t="n">
        <f aca="false">C20+D20</f>
        <v>398092.38</v>
      </c>
      <c r="F20" s="48" t="n">
        <f aca="false">IFERROR(E20/B20,0)</f>
        <v>793.012709163347</v>
      </c>
    </row>
    <row r="21" customFormat="false" ht="15" hidden="false" customHeight="false" outlineLevel="0" collapsed="false">
      <c r="A21" s="45" t="s">
        <v>141</v>
      </c>
      <c r="B21" s="46" t="n">
        <v>507</v>
      </c>
      <c r="C21" s="47" t="n">
        <v>196356.84</v>
      </c>
      <c r="D21" s="47" t="n">
        <v>56242.39</v>
      </c>
      <c r="E21" s="47" t="n">
        <f aca="false">C21+D21</f>
        <v>252599.23</v>
      </c>
      <c r="F21" s="48" t="n">
        <f aca="false">IFERROR(E21/B21,0)</f>
        <v>498.223333333333</v>
      </c>
    </row>
    <row r="22" customFormat="false" ht="15" hidden="false" customHeight="false" outlineLevel="0" collapsed="false">
      <c r="A22" s="45" t="s">
        <v>142</v>
      </c>
      <c r="B22" s="46" t="n">
        <v>521</v>
      </c>
      <c r="C22" s="47" t="n">
        <v>320162.57</v>
      </c>
      <c r="D22" s="47" t="n">
        <v>51000.23</v>
      </c>
      <c r="E22" s="47" t="n">
        <f aca="false">C22+D22</f>
        <v>371162.8</v>
      </c>
      <c r="F22" s="48" t="n">
        <f aca="false">IFERROR(E22/B22,0)</f>
        <v>712.404606525912</v>
      </c>
    </row>
    <row r="23" customFormat="false" ht="15" hidden="false" customHeight="false" outlineLevel="0" collapsed="false">
      <c r="A23" s="45" t="s">
        <v>143</v>
      </c>
      <c r="B23" s="46" t="n">
        <v>518</v>
      </c>
      <c r="C23" s="47" t="n">
        <v>233445.83</v>
      </c>
      <c r="D23" s="47" t="n">
        <v>53550.9</v>
      </c>
      <c r="E23" s="47" t="n">
        <f aca="false">C23+D23</f>
        <v>286996.73</v>
      </c>
      <c r="F23" s="48" t="n">
        <f aca="false">IFERROR(E23/B23,0)</f>
        <v>554.047741312741</v>
      </c>
    </row>
    <row r="24" customFormat="false" ht="15" hidden="false" customHeight="false" outlineLevel="0" collapsed="false">
      <c r="A24" s="45" t="s">
        <v>144</v>
      </c>
      <c r="B24" s="46" t="n">
        <v>513</v>
      </c>
      <c r="C24" s="47" t="n">
        <v>227432.9</v>
      </c>
      <c r="D24" s="47" t="n">
        <v>50330.66</v>
      </c>
      <c r="E24" s="47" t="n">
        <f aca="false">C24+D24</f>
        <v>277763.56</v>
      </c>
      <c r="F24" s="48" t="n">
        <f aca="false">IFERROR(E24/B24,0)</f>
        <v>541.449434697856</v>
      </c>
    </row>
    <row r="25" customFormat="false" ht="15" hidden="false" customHeight="false" outlineLevel="0" collapsed="false">
      <c r="A25" s="45" t="s">
        <v>145</v>
      </c>
      <c r="B25" s="46" t="n">
        <v>520</v>
      </c>
      <c r="C25" s="47" t="n">
        <v>432705.72</v>
      </c>
      <c r="D25" s="47" t="n">
        <v>60141.38</v>
      </c>
      <c r="E25" s="47" t="n">
        <f aca="false">C25+D25</f>
        <v>492847.1</v>
      </c>
      <c r="F25" s="48" t="n">
        <f aca="false">IFERROR(E25/B25,0)</f>
        <v>947.782884615385</v>
      </c>
    </row>
    <row r="26" customFormat="false" ht="15" hidden="false" customHeight="false" outlineLevel="0" collapsed="false">
      <c r="A26" s="45" t="s">
        <v>146</v>
      </c>
      <c r="B26" s="46" t="n">
        <v>515</v>
      </c>
      <c r="C26" s="47" t="n">
        <v>206514.64</v>
      </c>
      <c r="D26" s="47" t="n">
        <v>61216.1</v>
      </c>
      <c r="E26" s="47" t="n">
        <f aca="false">C26+D26</f>
        <v>267730.74</v>
      </c>
      <c r="F26" s="48" t="n">
        <f aca="false">IFERROR(E26/B26,0)</f>
        <v>519.865514563107</v>
      </c>
    </row>
    <row r="27" customFormat="false" ht="15" hidden="false" customHeight="false" outlineLevel="0" collapsed="false">
      <c r="A27" s="45" t="s">
        <v>147</v>
      </c>
      <c r="B27" s="46" t="n">
        <v>520</v>
      </c>
      <c r="C27" s="47" t="n">
        <v>245773.26</v>
      </c>
      <c r="D27" s="47" t="n">
        <v>56522.04</v>
      </c>
      <c r="E27" s="47" t="n">
        <f aca="false">C27+D27</f>
        <v>302295.3</v>
      </c>
      <c r="F27" s="48" t="n">
        <f aca="false">IFERROR(E27/B27,0)</f>
        <v>581.337115384615</v>
      </c>
    </row>
    <row r="28" customFormat="false" ht="15" hidden="false" customHeight="false" outlineLevel="0" collapsed="false">
      <c r="A28" s="45" t="s">
        <v>148</v>
      </c>
      <c r="B28" s="46" t="n">
        <v>504</v>
      </c>
      <c r="C28" s="47" t="n">
        <v>361547.59</v>
      </c>
      <c r="D28" s="47" t="n">
        <v>58204.34</v>
      </c>
      <c r="E28" s="47" t="n">
        <f aca="false">C28+D28</f>
        <v>419751.93</v>
      </c>
      <c r="F28" s="48" t="n">
        <f aca="false">IFERROR(E28/B28,0)</f>
        <v>832.841130952381</v>
      </c>
    </row>
    <row r="29" customFormat="false" ht="15" hidden="false" customHeight="false" outlineLevel="0" collapsed="false">
      <c r="A29" s="45" t="s">
        <v>149</v>
      </c>
      <c r="B29" s="46" t="n">
        <v>520</v>
      </c>
      <c r="C29" s="47" t="n">
        <v>220419.4</v>
      </c>
      <c r="D29" s="47" t="n">
        <v>61321.27</v>
      </c>
      <c r="E29" s="47" t="n">
        <f aca="false">C29+D29</f>
        <v>281740.67</v>
      </c>
      <c r="F29" s="48" t="n">
        <f aca="false">IFERROR(E29/B29,0)</f>
        <v>541.808980769231</v>
      </c>
    </row>
    <row r="31" customFormat="false" ht="19.5" hidden="false" customHeight="true" outlineLevel="0" collapsed="false">
      <c r="A31" s="6" t="s">
        <v>150</v>
      </c>
      <c r="B31" s="6"/>
      <c r="C31" s="6"/>
      <c r="D31" s="6"/>
      <c r="E31" s="6"/>
      <c r="F31" s="6"/>
      <c r="G31" s="6"/>
      <c r="H31" s="6"/>
    </row>
    <row r="32" customFormat="false" ht="42" hidden="false" customHeight="true" outlineLevel="0" collapsed="false">
      <c r="A32" s="18" t="s">
        <v>151</v>
      </c>
      <c r="B32" s="18" t="s">
        <v>152</v>
      </c>
      <c r="C32" s="18" t="s">
        <v>153</v>
      </c>
      <c r="D32" s="18" t="s">
        <v>154</v>
      </c>
      <c r="E32" s="18" t="s">
        <v>155</v>
      </c>
      <c r="F32" s="18" t="s">
        <v>156</v>
      </c>
      <c r="G32" s="18" t="s">
        <v>157</v>
      </c>
      <c r="H32" s="18" t="s">
        <v>158</v>
      </c>
    </row>
    <row r="33" customFormat="false" ht="15" hidden="false" customHeight="false" outlineLevel="0" collapsed="false">
      <c r="A33" s="9" t="s">
        <v>159</v>
      </c>
      <c r="B33" s="9" t="s">
        <v>160</v>
      </c>
      <c r="C33" s="43" t="n">
        <v>126900</v>
      </c>
      <c r="D33" s="43" t="n">
        <v>1600</v>
      </c>
      <c r="E33" s="43" t="n">
        <f aca="false">C33+D33</f>
        <v>128500</v>
      </c>
      <c r="F33" s="43" t="n">
        <f aca="false">MAX(E33-'Rate Development'!$F$26,0)</f>
        <v>53500</v>
      </c>
      <c r="G33" s="43" t="n">
        <f aca="false">IFERROR(F33*C33/E33,0)</f>
        <v>52833.8521400778</v>
      </c>
      <c r="H33" s="43" t="n">
        <f aca="false">IFERROR(F33*D33/E33,0)</f>
        <v>666.147859922179</v>
      </c>
    </row>
    <row r="34" customFormat="false" ht="15" hidden="false" customHeight="false" outlineLevel="0" collapsed="false">
      <c r="A34" s="9" t="s">
        <v>161</v>
      </c>
      <c r="B34" s="9" t="s">
        <v>162</v>
      </c>
      <c r="C34" s="43" t="n">
        <v>176300</v>
      </c>
      <c r="D34" s="43" t="n">
        <v>38700</v>
      </c>
      <c r="E34" s="43" t="n">
        <f aca="false">C34+D34</f>
        <v>215000</v>
      </c>
      <c r="F34" s="43" t="n">
        <f aca="false">MAX(E34-'Rate Development'!$F$26,0)</f>
        <v>140000</v>
      </c>
      <c r="G34" s="43" t="n">
        <f aca="false">IFERROR(F34*C34/E34,0)</f>
        <v>114800</v>
      </c>
      <c r="H34" s="43" t="n">
        <f aca="false">IFERROR(F34*D34/E34,0)</f>
        <v>25200</v>
      </c>
    </row>
    <row r="35" customFormat="false" ht="15" hidden="false" customHeight="false" outlineLevel="0" collapsed="false">
      <c r="A35" s="9" t="s">
        <v>163</v>
      </c>
      <c r="B35" s="9" t="s">
        <v>164</v>
      </c>
      <c r="C35" s="43" t="n">
        <v>58400</v>
      </c>
      <c r="D35" s="43" t="n">
        <v>36600</v>
      </c>
      <c r="E35" s="43" t="n">
        <f aca="false">C35+D35</f>
        <v>95000</v>
      </c>
      <c r="F35" s="43" t="n">
        <f aca="false">MAX(E35-'Rate Development'!$F$26,0)</f>
        <v>20000</v>
      </c>
      <c r="G35" s="43" t="n">
        <f aca="false">IFERROR(F35*C35/E35,0)</f>
        <v>12294.7368421053</v>
      </c>
      <c r="H35" s="43" t="n">
        <f aca="false">IFERROR(F35*D35/E35,0)</f>
        <v>7705.26315789474</v>
      </c>
    </row>
    <row r="36" customFormat="false" ht="15" hidden="false" customHeight="false" outlineLevel="0" collapsed="false">
      <c r="A36" s="9" t="s">
        <v>165</v>
      </c>
      <c r="B36" s="9" t="s">
        <v>166</v>
      </c>
      <c r="C36" s="43" t="n">
        <v>139200</v>
      </c>
      <c r="D36" s="43" t="n">
        <v>2800</v>
      </c>
      <c r="E36" s="43" t="n">
        <f aca="false">C36+D36</f>
        <v>142000</v>
      </c>
      <c r="F36" s="43" t="n">
        <f aca="false">MAX(E36-'Rate Development'!$F$26,0)</f>
        <v>67000</v>
      </c>
      <c r="G36" s="43" t="n">
        <f aca="false">IFERROR(F36*C36/E36,0)</f>
        <v>65678.8732394366</v>
      </c>
      <c r="H36" s="43" t="n">
        <f aca="false">IFERROR(F36*D36/E36,0)</f>
        <v>1321.12676056338</v>
      </c>
    </row>
    <row r="37" customFormat="false" ht="15" hidden="false" customHeight="false" outlineLevel="0" collapsed="false">
      <c r="A37" s="12" t="s">
        <v>56</v>
      </c>
      <c r="B37" s="12"/>
      <c r="C37" s="49" t="n">
        <f aca="false">SUM(C33:C36)</f>
        <v>500800</v>
      </c>
      <c r="D37" s="49" t="n">
        <f aca="false">SUM(D33:D36)</f>
        <v>79700</v>
      </c>
      <c r="E37" s="49" t="n">
        <f aca="false">SUM(E33:E36)</f>
        <v>580500</v>
      </c>
      <c r="F37" s="49" t="n">
        <f aca="false">SUM(F33:F36)</f>
        <v>280500</v>
      </c>
      <c r="G37" s="49" t="n">
        <f aca="false">SUM(G33:G36)</f>
        <v>245607.46222162</v>
      </c>
      <c r="H37" s="49" t="n">
        <f aca="false">SUM(H33:H36)</f>
        <v>34892.5377783803</v>
      </c>
    </row>
    <row r="38" customFormat="false" ht="39.75" hidden="false" customHeight="true" outlineLevel="0" collapsed="false">
      <c r="A38" s="34" t="s">
        <v>167</v>
      </c>
      <c r="B38" s="34"/>
      <c r="C38" s="34"/>
      <c r="D38" s="34"/>
      <c r="E38" s="34"/>
      <c r="F38" s="34"/>
      <c r="G38" s="34"/>
      <c r="H38" s="34"/>
    </row>
  </sheetData>
  <mergeCells count="5">
    <mergeCell ref="A1:H1"/>
    <mergeCell ref="A2:H2"/>
    <mergeCell ref="A4:H4"/>
    <mergeCell ref="A31:H31"/>
    <mergeCell ref="A38:H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2026-09-26T10:41:28Z</dcterms:created>
  <dc:creator>openpyxl</dc:creator>
  <dc:description/>
  <dc:language>en-US</dc:language>
  <cp:lastModifiedBy/>
  <dcterms:modified xsi:type="dcterms:W3CDTF">2026-09-26T10:41:29Z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