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Summary" sheetId="2" state="visible" r:id="rId4"/>
    <sheet name="Underwriting" sheetId="3" state="visible" r:id="rId5"/>
    <sheet name="Vendor Cost Comparison" sheetId="4" state="visible" r:id="rId6"/>
    <sheet name="Plan Design" sheetId="5" state="visible" r:id="rId7"/>
    <sheet name="Disruption Analysis" sheetId="6" state="visible" r:id="rId8"/>
    <sheet name="Claims Detail" sheetId="7" state="visible" r:id="rId9"/>
    <sheet name="Claims Experience" sheetId="8" state="visible" r:id="rId10"/>
    <sheet name="Network Disruption" sheetId="9" state="visible" r:id="rId11"/>
  </sheets>
  <definedNames>
    <definedName function="false" hidden="true" localSheetId="6" name="_xlnm._FilterDatabase" vbProcedure="false">'Claims Detail'!$A$2:$X$50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<sst xmlns="http://schemas.openxmlformats.org/spreadsheetml/2006/main" count="842" uniqueCount="314">
  <si>
    <t xml:space="preserve">Dental Benefits RFP Repricing Analysis</t>
  </si>
  <si>
    <t xml:space="preserve">Illustrative Vendor Comparison — Sample / Demonstration Workbook</t>
  </si>
  <si>
    <t xml:space="preserve">DISCLAIMER: This workbook is for illustrative purposes only and does not reflect any actual client or vendor data. All member IDs, claim IDs, provider names, dates of service, dollar amounts, vendor names, and underwriting assumptions are fictitious sample data generated for demonstration purposes. This is a template, not real member/PHI data, and is not a quote or proposal from any actual vendor, carrier, or consulting firm.</t>
  </si>
  <si>
    <t xml:space="preserve">Client:</t>
  </si>
  <si>
    <t xml:space="preserve">Sample Client, Inc. (Illustrative)</t>
  </si>
  <si>
    <t xml:space="preserve">Prepared By:</t>
  </si>
  <si>
    <t xml:space="preserve">Sample Benefits Consulting Group</t>
  </si>
  <si>
    <t xml:space="preserve">Analysis Period:</t>
  </si>
  <si>
    <t xml:space="preserve">July 2025 – June 2026 (Sample Claims, 12 Months)</t>
  </si>
  <si>
    <t xml:space="preserve">Prepared For:</t>
  </si>
  <si>
    <t xml:space="preserve">Dental Plan RFP — Repricing / Network Comparison</t>
  </si>
  <si>
    <t xml:space="preserve">Report Date:</t>
  </si>
  <si>
    <t xml:space="preserve">September 14, 2026</t>
  </si>
  <si>
    <t xml:space="preserve">Vendors Included in This Comparison</t>
  </si>
  <si>
    <t xml:space="preserve">Incumbent</t>
  </si>
  <si>
    <t xml:space="preserve">Current dental PPO network / claims administrator — renewal repricing shown for comparison, 0% disruption by definition.</t>
  </si>
  <si>
    <t xml:space="preserve">Vendor A</t>
  </si>
  <si>
    <t xml:space="preserve">PPO — a broad, national dental PPO network. Modest discount improvement over the incumbent with minimal provider disruption.</t>
  </si>
  <si>
    <t xml:space="preserve">Vendor B</t>
  </si>
  <si>
    <t xml:space="preserve">PPO — a narrower, preferred dental PPO network. Deepest discounts, but the greatest potential provider disruption.</t>
  </si>
  <si>
    <t xml:space="preserve">Vendor C</t>
  </si>
  <si>
    <t xml:space="preserve">PPO — a standard-breadth dental PPO network. A middle ground on both savings and disruption.</t>
  </si>
  <si>
    <t xml:space="preserve">Illustrative Plan Design Reference</t>
  </si>
  <si>
    <t xml:space="preserve">Sample plan design assumed for context (not modeled as claim-level caps in this workbook): Calendar-Year Deductible $50 Individual / $150 Family (waived for Preventive &amp; Diagnostic); Annual Maximum $1,500 per person (Preventive/Basic/Major combined); Orthodontia Lifetime Maximum $1,500, dependent children only.</t>
  </si>
  <si>
    <t xml:space="preserve">How to Use This Workbook</t>
  </si>
  <si>
    <t xml:space="preserve">1. "Summary" — a one-page executive overview: headline figures only (Projected Annual Claims Cost, vendor factors/savings, plan design match, and provider disruption counts), pulled by formula from the tabs below.</t>
  </si>
  <si>
    <t xml:space="preserve">2. "Underwriting" — a renewal cost projection (trend, IBNR completion) from the 'Claims Experience' tab, ending in a Projected Annual Claims Cost.</t>
  </si>
  <si>
    <t xml:space="preserve">3. "Vendor Cost Comparison" — a Category Allocation assumption that splits the projected cost into Preventive &amp; Diagnostic/Basic Restorative/Major Restorative/Orthodontia, then applies each vendor's single repricing Factor (from 'Claims Detail') to that same baseline.</t>
  </si>
  <si>
    <t xml:space="preserve">4. "Plan Design" — a qualitative comparison of the current benefit structure (deductibles, coinsurance, maximums, waiting periods) against each vendor's ability to match it exactly, with a Full Match / Partial Match rating per element and a match score.</t>
  </si>
  <si>
    <t xml:space="preserve">5. "Disruption Analysis" — each vendor's out-of-network provider impact (providers, claims, and $), pulled from the 'Network Disruption' tab.</t>
  </si>
  <si>
    <t xml:space="preserve">6. "Claims Experience" — the trailing 24-month monthly claims data (500+ life group: enrollment, total paid, PEPM) that feeds the Underwriting tab.</t>
  </si>
  <si>
    <t xml:space="preserve">7. "Claims Detail" — every sample claim line with the client's current allowed amount, each vendor's repriced amount, and each vendor's in-network status, with savings computed by formula.</t>
  </si>
  <si>
    <t xml:space="preserve">8. "Network Disruption" — the provider network directory (all dental PPOs) and the out-of-network providers/claims/$/% by category that feeds the Disruption Analysis tab.</t>
  </si>
  <si>
    <t xml:space="preserve">Summary — Executive Overview</t>
  </si>
  <si>
    <t xml:space="preserve">Illustrative sample exhibit. Headline figures only, pulled by formula from the 'Underwriting', 'Vendor Cost Comparison', 'Plan Design', and 'Disruption Analysis' tabs - see those tabs for full detail (category-level breakdowns, assumptions, and provider-level data).</t>
  </si>
  <si>
    <t xml:space="preserve">Cost Projection (see 'Underwriting' tab)</t>
  </si>
  <si>
    <t xml:space="preserve">Projected Enrollment (New Plan Year)</t>
  </si>
  <si>
    <t xml:space="preserve">Trended, Projected PEPM</t>
  </si>
  <si>
    <t xml:space="preserve">Projected Annual Claims Cost (New Plan Year)</t>
  </si>
  <si>
    <t xml:space="preserve">Vendor Cost Comparison (see 'Vendor Cost Comparison' tab)</t>
  </si>
  <si>
    <t xml:space="preserve">Metric</t>
  </si>
  <si>
    <t xml:space="preserve">Incumbent Baseline
(Projected Cost)</t>
  </si>
  <si>
    <t xml:space="preserve">Incumbent
Renewal</t>
  </si>
  <si>
    <t xml:space="preserve">Network Model</t>
  </si>
  <si>
    <t xml:space="preserve">Overall Repricing Factor</t>
  </si>
  <si>
    <t xml:space="preserve">Overall Savings %</t>
  </si>
  <si>
    <t xml:space="preserve">Total Projected Annual Cost</t>
  </si>
  <si>
    <t xml:space="preserve">Total Savings $ vs. Baseline</t>
  </si>
  <si>
    <t xml:space="preserve">Best Option (Highest Overall Savings %)</t>
  </si>
  <si>
    <t xml:space="preserve">Plan Design Match (see 'Plan Design' tab)</t>
  </si>
  <si>
    <t xml:space="preserve">Plan Design Match Score (Full Match Count)</t>
  </si>
  <si>
    <t xml:space="preserve">—</t>
  </si>
  <si>
    <t xml:space="preserve">Disruption Analysis (see 'Disruption Analysis' tab)</t>
  </si>
  <si>
    <t xml:space="preserve">Out-of-Network Providers (Count)</t>
  </si>
  <si>
    <t xml:space="preserve">Out-of-Network Claims (Count)</t>
  </si>
  <si>
    <t xml:space="preserve">Out-of-Network Claims $</t>
  </si>
  <si>
    <t xml:space="preserve">Out-of-Network Claims %</t>
  </si>
  <si>
    <t xml:space="preserve">Lowest Disruption Option</t>
  </si>
  <si>
    <t xml:space="preserve">Underwriting — Renewal Cost Projection</t>
  </si>
  <si>
    <t xml:space="preserve">Illustrative sample exhibit for a 500+ life group. Blue text = editable assumption; black = calculated formula. Source data: the 'Claims Experience' tab. The Projected Annual Claims Cost below is carried forward as the baseline on the 'Vendor Cost Comparison' tab.</t>
  </si>
  <si>
    <t xml:space="preserve">Renewal Underwriting Projection (Experience Period = Most Recent 12 Months; see 'Claims Experience' tab for source data)</t>
  </si>
  <si>
    <t xml:space="preserve">Employee Months (Experience Period)</t>
  </si>
  <si>
    <t xml:space="preserve">Total Paid Claims (Experience Period)</t>
  </si>
  <si>
    <t xml:space="preserve">Crude PEPM</t>
  </si>
  <si>
    <t xml:space="preserve">Completion Factor (IBNR Adjustment) — Assumption</t>
  </si>
  <si>
    <t xml:space="preserve">Completed PEPM</t>
  </si>
  <si>
    <t xml:space="preserve">Annual Trend Rate (Dental) — Assumption</t>
  </si>
  <si>
    <t xml:space="preserve">Trend Period (Months, Midpoint-to-Midpoint) — Assumption</t>
  </si>
  <si>
    <t xml:space="preserve">Trend Factor</t>
  </si>
  <si>
    <t xml:space="preserve">Projected Enrollment (New Plan Year, Assumes Stable Census)</t>
  </si>
  <si>
    <t xml:space="preserve">Vendor Cost Comparison — Repricing Analysis</t>
  </si>
  <si>
    <t xml:space="preserve">Illustrative sample exhibit. Blue text = editable assumption; black = calculated formula. The Incumbent Baseline below is the Projected Annual Claims Cost from the 'Underwriting' tab, split by the Category Allocation assumption - so this table reconciles to the underwriting projection.</t>
  </si>
  <si>
    <t xml:space="preserve">Category Allocation — Share of Projected Annual Claims Cost (Assumption)</t>
  </si>
  <si>
    <t xml:space="preserve">Preventive &amp; Diagnostic — Share of Projected Annual Cost — Assumption</t>
  </si>
  <si>
    <t xml:space="preserve">Basic Restorative — Share of Projected Annual Cost — Assumption</t>
  </si>
  <si>
    <t xml:space="preserve">Major Restorative — Share of Projected Annual Cost — Assumption</t>
  </si>
  <si>
    <t xml:space="preserve">Orthodontia — Share of Projected Annual Cost — Assumption</t>
  </si>
  <si>
    <t xml:space="preserve">Category Mix Check (Should Equal 100%)</t>
  </si>
  <si>
    <t xml:space="preserve">Vendor Repricing — Repricing Factor Applied to the Projected Annual Claims Cost</t>
  </si>
  <si>
    <t xml:space="preserve">Each vendor has ONE overall repricing Factor, blended across all sample claims on 'Claims Detail' (0.85x = 15% savings, 1.05x = 5% increase) - the same factor is applied to every category's Incumbent Baseline to project cost (Projected Cost = Baseline x Factor).</t>
  </si>
  <si>
    <t xml:space="preserve">Service Category</t>
  </si>
  <si>
    <t xml:space="preserve">Current PPO</t>
  </si>
  <si>
    <t xml:space="preserve">Broad National Dental PPO</t>
  </si>
  <si>
    <t xml:space="preserve">Preferred / Narrow Dental PPO</t>
  </si>
  <si>
    <t xml:space="preserve">Standard Dental PPO</t>
  </si>
  <si>
    <t xml:space="preserve">Projected Annual Cost by Category</t>
  </si>
  <si>
    <t xml:space="preserve">Preventive &amp; Diagnostic</t>
  </si>
  <si>
    <t xml:space="preserve">Basic Restorative</t>
  </si>
  <si>
    <t xml:space="preserve">Major Restorative</t>
  </si>
  <si>
    <t xml:space="preserve">Orthodontia</t>
  </si>
  <si>
    <t xml:space="preserve">TOTAL</t>
  </si>
  <si>
    <t xml:space="preserve">Total Incumbent Baseline reconciles to the Projected Annual Claims Cost on the 'Underwriting' tab (when the Category Allocation above sums to 100%).</t>
  </si>
  <si>
    <t xml:space="preserve">Plan Design — Current Benefits &amp; Vendor Match Comparison</t>
  </si>
  <si>
    <t xml:space="preserve">Illustrative sample exhibit. This compares plan DESIGN, not cost: whether each vendor can replicate the current benefit structure as-is. "Full Match" = replicates the current provision exactly; "Partial Match" = vendor's standard product differs, with the difference noted.</t>
  </si>
  <si>
    <t xml:space="preserve">Plan Design Element</t>
  </si>
  <si>
    <t xml:space="preserve">Current Plan Design</t>
  </si>
  <si>
    <t xml:space="preserve">Calendar Year Deductible (Individual)</t>
  </si>
  <si>
    <t xml:space="preserve">$50</t>
  </si>
  <si>
    <t xml:space="preserve">Full Match</t>
  </si>
  <si>
    <t xml:space="preserve">Calendar Year Deductible (Family)</t>
  </si>
  <si>
    <t xml:space="preserve">$150</t>
  </si>
  <si>
    <t xml:space="preserve">Partial Match — $225 Family Deductible (3x Individual)</t>
  </si>
  <si>
    <t xml:space="preserve">Deductible Waived for Preventive &amp; Diagnostic</t>
  </si>
  <si>
    <t xml:space="preserve">Yes</t>
  </si>
  <si>
    <t xml:space="preserve">Annual Maximum (Per Person)</t>
  </si>
  <si>
    <t xml:space="preserve">$1,500</t>
  </si>
  <si>
    <t xml:space="preserve">Preventive &amp; Diagnostic Coinsurance</t>
  </si>
  <si>
    <t xml:space="preserve">100%</t>
  </si>
  <si>
    <t xml:space="preserve">Basic Restorative Coinsurance</t>
  </si>
  <si>
    <t xml:space="preserve">80%</t>
  </si>
  <si>
    <t xml:space="preserve">Major Restorative Coinsurance</t>
  </si>
  <si>
    <t xml:space="preserve">50%</t>
  </si>
  <si>
    <t xml:space="preserve">Orthodontia Coinsurance</t>
  </si>
  <si>
    <t xml:space="preserve">Orthodontia Lifetime Maximum</t>
  </si>
  <si>
    <t xml:space="preserve">Partial Match — $1,000 Standard Lifetime Max</t>
  </si>
  <si>
    <t xml:space="preserve">Orthodontia Eligibility</t>
  </si>
  <si>
    <t xml:space="preserve">Dependent Children to Age 19</t>
  </si>
  <si>
    <t xml:space="preserve">Missing Tooth Clause</t>
  </si>
  <si>
    <t xml:space="preserve">Yes (Excludes Teeth Missing Before Effective Date)</t>
  </si>
  <si>
    <t xml:space="preserve">Partial Match — Applies to All Missing Teeth, No Prior-Coverage Exception</t>
  </si>
  <si>
    <t xml:space="preserve">Waiting Period — Basic Restorative</t>
  </si>
  <si>
    <t xml:space="preserve">None</t>
  </si>
  <si>
    <t xml:space="preserve">Waiting Period — Major Restorative</t>
  </si>
  <si>
    <t xml:space="preserve">None (Waived for Takeover Group)</t>
  </si>
  <si>
    <t xml:space="preserve">Partial Match — 6-Month Waiting Period, No Takeover Waiver</t>
  </si>
  <si>
    <t xml:space="preserve">Disruption Analysis — In-Network vs. Out-of-Network Provider Impact</t>
  </si>
  <si>
    <t xml:space="preserve">Illustrative sample exhibit. Figures below are overall totals pulled from the 'Network Disruption' tab, which holds the full provider-level detail.</t>
  </si>
  <si>
    <t xml:space="preserve">Provider Disruption — In-Network vs. Out-of-Network Claims Impact</t>
  </si>
  <si>
    <t xml:space="preserve">Out-of-Network % is the share of claims dollars going to providers outside each vendor's network, computed from the sample claims on 'Claims Detail'. See the 'Network Disruption' tab for full provider-level detail. The Incumbent has 0% disruption by definition (it is the current network).</t>
  </si>
  <si>
    <t xml:space="preserve">Claims Detail — Sample Dental Claims with Current Allowed and Vendor Repricing</t>
  </si>
  <si>
    <t xml:space="preserve">Claim ID</t>
  </si>
  <si>
    <t xml:space="preserve">Member ID</t>
  </si>
  <si>
    <t xml:space="preserve">Provider Name</t>
  </si>
  <si>
    <t xml:space="preserve">Place of Service</t>
  </si>
  <si>
    <t xml:space="preserve">Procedure Code</t>
  </si>
  <si>
    <t xml:space="preserve">Date of Service</t>
  </si>
  <si>
    <t xml:space="preserve">Billed Charges</t>
  </si>
  <si>
    <t xml:space="preserve">Current Allowed
(Incumbent - In Force)</t>
  </si>
  <si>
    <t xml:space="preserve">Incumbent Renewal
Repriced Amount</t>
  </si>
  <si>
    <t xml:space="preserve">Incumbent
Savings $</t>
  </si>
  <si>
    <t xml:space="preserve">Incumbent
Savings %</t>
  </si>
  <si>
    <t xml:space="preserve">Vendor A
Repriced Amount</t>
  </si>
  <si>
    <t xml:space="preserve">Vendor A
Savings $</t>
  </si>
  <si>
    <t xml:space="preserve">Vendor A
Savings %</t>
  </si>
  <si>
    <t xml:space="preserve">Vendor B
Repriced Amount</t>
  </si>
  <si>
    <t xml:space="preserve">Vendor B
Savings $</t>
  </si>
  <si>
    <t xml:space="preserve">Vendor B
Savings %</t>
  </si>
  <si>
    <t xml:space="preserve">Vendor C
Repriced Amount</t>
  </si>
  <si>
    <t xml:space="preserve">Vendor C
Savings $</t>
  </si>
  <si>
    <t xml:space="preserve">Vendor C
Savings %</t>
  </si>
  <si>
    <t xml:space="preserve">Vendor A
In-Network?</t>
  </si>
  <si>
    <t xml:space="preserve">Vendor B
In-Network?</t>
  </si>
  <si>
    <t xml:space="preserve">Vendor C
In-Network?</t>
  </si>
  <si>
    <t xml:space="preserve">DEN-7032</t>
  </si>
  <si>
    <t xml:space="preserve">MBR-4059</t>
  </si>
  <si>
    <t xml:space="preserve">Northgate Family Dental</t>
  </si>
  <si>
    <t xml:space="preserve">11 - Office</t>
  </si>
  <si>
    <t xml:space="preserve">D4341 - Scaling &amp; Root Planing (Per Quadrant)</t>
  </si>
  <si>
    <t xml:space="preserve">No</t>
  </si>
  <si>
    <t xml:space="preserve">DEN-7019</t>
  </si>
  <si>
    <t xml:space="preserve">MBR-4017</t>
  </si>
  <si>
    <t xml:space="preserve">D2391 - Resin Composite Filling (1 Surface)</t>
  </si>
  <si>
    <t xml:space="preserve">DEN-7008</t>
  </si>
  <si>
    <t xml:space="preserve">MBR-4009</t>
  </si>
  <si>
    <t xml:space="preserve">Oak Street Dental Care</t>
  </si>
  <si>
    <t xml:space="preserve">D0150 - Comprehensive Oral Evaluation</t>
  </si>
  <si>
    <t xml:space="preserve">DEN-7013</t>
  </si>
  <si>
    <t xml:space="preserve">MBR-4021</t>
  </si>
  <si>
    <t xml:space="preserve">DEN-7028</t>
  </si>
  <si>
    <t xml:space="preserve">MBR-4004</t>
  </si>
  <si>
    <t xml:space="preserve">Hillcrest Dental Care</t>
  </si>
  <si>
    <t xml:space="preserve">D7140 - Simple Extraction</t>
  </si>
  <si>
    <t xml:space="preserve">DEN-7006</t>
  </si>
  <si>
    <t xml:space="preserve">MBR-4029</t>
  </si>
  <si>
    <t xml:space="preserve">Riverside Dental Group</t>
  </si>
  <si>
    <t xml:space="preserve">D0330 - Panoramic X-Ray</t>
  </si>
  <si>
    <t xml:space="preserve">DEN-7043</t>
  </si>
  <si>
    <t xml:space="preserve">MBR-4002</t>
  </si>
  <si>
    <t xml:space="preserve">Family Orthodontic Center</t>
  </si>
  <si>
    <t xml:space="preserve">D8090 - Comprehensive Ortho Treatment, Adult</t>
  </si>
  <si>
    <t xml:space="preserve">DEN-7034</t>
  </si>
  <si>
    <t xml:space="preserve">MBR-4038</t>
  </si>
  <si>
    <t xml:space="preserve">Crown &amp; Bridge Dental Specialists</t>
  </si>
  <si>
    <t xml:space="preserve">D6740 - Bridge Retainer Crown</t>
  </si>
  <si>
    <t xml:space="preserve">DEN-7010</t>
  </si>
  <si>
    <t xml:space="preserve">MBR-4051</t>
  </si>
  <si>
    <t xml:space="preserve">DEN-7023</t>
  </si>
  <si>
    <t xml:space="preserve">MBR-4023</t>
  </si>
  <si>
    <t xml:space="preserve">Parkview Family Dentistry</t>
  </si>
  <si>
    <t xml:space="preserve">DEN-7033</t>
  </si>
  <si>
    <t xml:space="preserve">MBR-4054</t>
  </si>
  <si>
    <t xml:space="preserve">Premier Prosthodontics</t>
  </si>
  <si>
    <t xml:space="preserve">D2740 - Porcelain/Ceramic Crown</t>
  </si>
  <si>
    <t xml:space="preserve">DEN-7047</t>
  </si>
  <si>
    <t xml:space="preserve">MBR-4010</t>
  </si>
  <si>
    <t xml:space="preserve">Bright Path Orthodontics</t>
  </si>
  <si>
    <t xml:space="preserve">D8080 - Comprehensive Ortho Treatment, Adolescent</t>
  </si>
  <si>
    <t xml:space="preserve">DEN-7005</t>
  </si>
  <si>
    <t xml:space="preserve">MBR-4016</t>
  </si>
  <si>
    <t xml:space="preserve">Main Street Dental Associates</t>
  </si>
  <si>
    <t xml:space="preserve">DEN-7015</t>
  </si>
  <si>
    <t xml:space="preserve">D1110 - Prophylaxis (Adult Cleaning)</t>
  </si>
  <si>
    <t xml:space="preserve">DEN-7012</t>
  </si>
  <si>
    <t xml:space="preserve">MBR-4052</t>
  </si>
  <si>
    <t xml:space="preserve">DEN-7041</t>
  </si>
  <si>
    <t xml:space="preserve">DEN-7009</t>
  </si>
  <si>
    <t xml:space="preserve">Bright Smile Family Dental</t>
  </si>
  <si>
    <t xml:space="preserve">DEN-7016</t>
  </si>
  <si>
    <t xml:space="preserve">MBR-4028</t>
  </si>
  <si>
    <t xml:space="preserve">D1120 - Prophylaxis (Child Cleaning)</t>
  </si>
  <si>
    <t xml:space="preserve">DEN-7029</t>
  </si>
  <si>
    <t xml:space="preserve">MBR-4032</t>
  </si>
  <si>
    <t xml:space="preserve">Cedar Grove Dental Associates</t>
  </si>
  <si>
    <t xml:space="preserve">DEN-7027</t>
  </si>
  <si>
    <t xml:space="preserve">Lakeside Dental Group</t>
  </si>
  <si>
    <t xml:space="preserve">D2140 - Amalgam Filling (1 Surface)</t>
  </si>
  <si>
    <t xml:space="preserve">DEN-7003</t>
  </si>
  <si>
    <t xml:space="preserve">MBR-4047</t>
  </si>
  <si>
    <t xml:space="preserve">Sunrise Family Dentistry</t>
  </si>
  <si>
    <t xml:space="preserve">DEN-7044</t>
  </si>
  <si>
    <t xml:space="preserve">MBR-4013</t>
  </si>
  <si>
    <t xml:space="preserve">Clearview Orthodontic Specialists</t>
  </si>
  <si>
    <t xml:space="preserve">D8670 - Periodic Orthodontic Treatment Visit</t>
  </si>
  <si>
    <t xml:space="preserve">DEN-7002</t>
  </si>
  <si>
    <t xml:space="preserve">MBR-4035</t>
  </si>
  <si>
    <t xml:space="preserve">DEN-7001</t>
  </si>
  <si>
    <t xml:space="preserve">MBR-4018</t>
  </si>
  <si>
    <t xml:space="preserve">DEN-7045</t>
  </si>
  <si>
    <t xml:space="preserve">DEN-7026</t>
  </si>
  <si>
    <t xml:space="preserve">MBR-4030</t>
  </si>
  <si>
    <t xml:space="preserve">DEN-7042</t>
  </si>
  <si>
    <t xml:space="preserve">MBR-4001</t>
  </si>
  <si>
    <t xml:space="preserve">Advanced Restorative Dentistry</t>
  </si>
  <si>
    <t xml:space="preserve">DEN-7017</t>
  </si>
  <si>
    <t xml:space="preserve">D0274 - Bitewing X-Rays (4 films)</t>
  </si>
  <si>
    <t xml:space="preserve">DEN-7024</t>
  </si>
  <si>
    <t xml:space="preserve">DEN-7007</t>
  </si>
  <si>
    <t xml:space="preserve">DEN-7048</t>
  </si>
  <si>
    <t xml:space="preserve">MBR-4031</t>
  </si>
  <si>
    <t xml:space="preserve">DEN-7021</t>
  </si>
  <si>
    <t xml:space="preserve">DEN-7031</t>
  </si>
  <si>
    <t xml:space="preserve">MBR-4058</t>
  </si>
  <si>
    <t xml:space="preserve">DEN-7014</t>
  </si>
  <si>
    <t xml:space="preserve">MBR-4020</t>
  </si>
  <si>
    <t xml:space="preserve">DEN-7037</t>
  </si>
  <si>
    <t xml:space="preserve">MBR-4040</t>
  </si>
  <si>
    <t xml:space="preserve">D5110 - Complete Denture, Upper</t>
  </si>
  <si>
    <t xml:space="preserve">DEN-7036</t>
  </si>
  <si>
    <t xml:space="preserve">MBR-4055</t>
  </si>
  <si>
    <t xml:space="preserve">Comprehensive Dental Care Center</t>
  </si>
  <si>
    <t xml:space="preserve">D3310 - Root Canal, Anterior Tooth</t>
  </si>
  <si>
    <t xml:space="preserve">DEN-7020</t>
  </si>
  <si>
    <t xml:space="preserve">MBR-4044</t>
  </si>
  <si>
    <t xml:space="preserve">DEN-7004</t>
  </si>
  <si>
    <t xml:space="preserve">DEN-7022</t>
  </si>
  <si>
    <t xml:space="preserve">MBR-4046</t>
  </si>
  <si>
    <t xml:space="preserve">DEN-7046</t>
  </si>
  <si>
    <t xml:space="preserve">DEN-7030</t>
  </si>
  <si>
    <t xml:space="preserve">MBR-4015</t>
  </si>
  <si>
    <t xml:space="preserve">DEN-7039</t>
  </si>
  <si>
    <t xml:space="preserve">Complete Smile Restoration</t>
  </si>
  <si>
    <t xml:space="preserve">DEN-7011</t>
  </si>
  <si>
    <t xml:space="preserve">DEN-7038</t>
  </si>
  <si>
    <t xml:space="preserve">MBR-4022</t>
  </si>
  <si>
    <t xml:space="preserve">DEN-7040</t>
  </si>
  <si>
    <t xml:space="preserve">DEN-7018</t>
  </si>
  <si>
    <t xml:space="preserve">DEN-7035</t>
  </si>
  <si>
    <t xml:space="preserve">MBR-4003</t>
  </si>
  <si>
    <t xml:space="preserve">DEN-7025</t>
  </si>
  <si>
    <t xml:space="preserve">TOTALS</t>
  </si>
  <si>
    <t xml:space="preserve">Claims Experience — Trailing 24-Month Group Dental Claims Data (Sample)</t>
  </si>
  <si>
    <t xml:space="preserve">Illustrative monthly aggregate dental claims data for the group, used by the Renewal Underwriting Projection on the 'Underwriting' tab. This is a separate dataset from the per-claim line items on 'Claims Detail', which feed the vendor repricing comparison.</t>
  </si>
  <si>
    <t xml:space="preserve">Trailing 24-Month Dental Claims Experience</t>
  </si>
  <si>
    <t xml:space="preserve">Month</t>
  </si>
  <si>
    <t xml:space="preserve">Enrolled Employees</t>
  </si>
  <si>
    <t xml:space="preserve">Total Paid Claims</t>
  </si>
  <si>
    <t xml:space="preserve">PEPM</t>
  </si>
  <si>
    <t xml:space="preserve">Aug-24</t>
  </si>
  <si>
    <t xml:space="preserve">Sep-24</t>
  </si>
  <si>
    <t xml:space="preserve">Oct-24</t>
  </si>
  <si>
    <t xml:space="preserve">Nov-24</t>
  </si>
  <si>
    <t xml:space="preserve">Dec-24</t>
  </si>
  <si>
    <t xml:space="preserve">Jan-25</t>
  </si>
  <si>
    <t xml:space="preserve">Feb-25</t>
  </si>
  <si>
    <t xml:space="preserve">Mar-25</t>
  </si>
  <si>
    <t xml:space="preserve">Apr-25</t>
  </si>
  <si>
    <t xml:space="preserve">May-25</t>
  </si>
  <si>
    <t xml:space="preserve">Jun-25</t>
  </si>
  <si>
    <t xml:space="preserve">Jul-25</t>
  </si>
  <si>
    <t xml:space="preserve">Aug-25</t>
  </si>
  <si>
    <t xml:space="preserve">Sep-25</t>
  </si>
  <si>
    <t xml:space="preserve">Oct-25</t>
  </si>
  <si>
    <t xml:space="preserve">Nov-25</t>
  </si>
  <si>
    <t xml:space="preserve">Dec-25</t>
  </si>
  <si>
    <t xml:space="preserve">Jan-26</t>
  </si>
  <si>
    <t xml:space="preserve">Feb-26</t>
  </si>
  <si>
    <t xml:space="preserve">Mar-26</t>
  </si>
  <si>
    <t xml:space="preserve">Apr-26</t>
  </si>
  <si>
    <t xml:space="preserve">May-26</t>
  </si>
  <si>
    <t xml:space="preserve">Jun-26</t>
  </si>
  <si>
    <t xml:space="preserve">Jul-26</t>
  </si>
  <si>
    <t xml:space="preserve">Network Disruption — Provider Network Status &amp; Out-of-Network Impact (Sample)</t>
  </si>
  <si>
    <t xml:space="preserve">Illustrative provider-level network match for each vendor's dental PPO network, and the resulting in-network vs. out-of-network claims impact by category, computed from the sample claims on 'Claims Detail'. Disruption = the share of claims dollars going to providers NOT in a vendor's network.</t>
  </si>
  <si>
    <t xml:space="preserve">Provider Network Directory</t>
  </si>
  <si>
    <t xml:space="preserve">Vendor A
Broad National Dental PPO</t>
  </si>
  <si>
    <t xml:space="preserve">Vendor B
Preferred / Narrow Dental PPO</t>
  </si>
  <si>
    <t xml:space="preserve">Vendor C
Standard Dental PPO</t>
  </si>
  <si>
    <t xml:space="preserve">Precision Orthodontics</t>
  </si>
  <si>
    <t xml:space="preserve">Metro Braces &amp; Aligners</t>
  </si>
  <si>
    <t xml:space="preserve">Category Totals (Reference)</t>
  </si>
  <si>
    <t xml:space="preserve">Total Providers</t>
  </si>
  <si>
    <t xml:space="preserve">Total Claims</t>
  </si>
  <si>
    <t xml:space="preserve">Total Allowed $</t>
  </si>
  <si>
    <t xml:space="preserve">Out-of-Network Claims % (of Category Claim $)</t>
  </si>
</sst>
</file>

<file path=xl/styles.xml><?xml version="1.0" encoding="utf-8"?>
<styleSheet xmlns="http://schemas.openxmlformats.org/spreadsheetml/2006/main">
  <numFmts count="8">
    <numFmt numFmtId="164" formatCode="General"/>
    <numFmt numFmtId="165" formatCode="#,##0"/>
    <numFmt numFmtId="166" formatCode="\$#,##0.00;&quot;($&quot;#,##0.00\)"/>
    <numFmt numFmtId="167" formatCode="\$#,##0;&quot;($&quot;#,##0\)"/>
    <numFmt numFmtId="168" formatCode="0.00\x"/>
    <numFmt numFmtId="169" formatCode="0.0%;\(0.0%\)"/>
    <numFmt numFmtId="170" formatCode="0"/>
    <numFmt numFmtId="171" formatCode="mm/dd/yyyy"/>
  </numFmts>
  <fonts count="13">
    <font>
      <sz val="11"/>
      <color theme="1"/>
      <name val="Calibri"/>
      <family val="2"/>
      <charset val="1"/>
    </font>
    <font>
      <sz val="10"/>
      <name val="Arial"/>
      <family val="0"/>
    </font>
    <font>
      <sz val="10"/>
      <name val="Arial"/>
      <family val="0"/>
    </font>
    <font>
      <sz val="10"/>
      <name val="Arial"/>
      <family val="0"/>
    </font>
    <font>
      <b val="true"/>
      <sz val="18"/>
      <color rgb="FF1F3864"/>
      <name val="Arial"/>
      <family val="0"/>
      <charset val="1"/>
    </font>
    <font>
      <i val="true"/>
      <sz val="11"/>
      <color rgb="FF595959"/>
      <name val="Arial"/>
      <family val="0"/>
      <charset val="1"/>
    </font>
    <font>
      <i val="true"/>
      <sz val="10"/>
      <color rgb="FFC00000"/>
      <name val="Arial"/>
      <family val="0"/>
      <charset val="1"/>
    </font>
    <font>
      <b val="true"/>
      <sz val="10"/>
      <name val="Arial"/>
      <family val="0"/>
      <charset val="1"/>
    </font>
    <font>
      <sz val="10"/>
      <name val="Arial"/>
      <family val="0"/>
      <charset val="1"/>
    </font>
    <font>
      <b val="true"/>
      <sz val="12"/>
      <color rgb="FF1F3864"/>
      <name val="Arial"/>
      <family val="0"/>
      <charset val="1"/>
    </font>
    <font>
      <b val="true"/>
      <sz val="11"/>
      <color rgb="FF1F3864"/>
      <name val="Arial"/>
      <family val="0"/>
      <charset val="1"/>
    </font>
    <font>
      <b val="true"/>
      <sz val="10"/>
      <color rgb="FFFFFFFF"/>
      <name val="Arial"/>
      <family val="0"/>
      <charset val="1"/>
    </font>
    <font>
      <sz val="10"/>
      <color rgb="FF0000FF"/>
      <name val="Arial"/>
      <family val="0"/>
      <charset val="1"/>
    </font>
  </fonts>
  <fills count="12">
    <fill>
      <patternFill patternType="none"/>
    </fill>
    <fill>
      <patternFill patternType="gray125"/>
    </fill>
    <fill>
      <patternFill patternType="solid">
        <fgColor rgb="FFFFE699"/>
        <bgColor rgb="FFF8CBAD"/>
      </patternFill>
    </fill>
    <fill>
      <patternFill patternType="solid">
        <fgColor rgb="FF1F3864"/>
        <bgColor rgb="FF333333"/>
      </patternFill>
    </fill>
    <fill>
      <patternFill patternType="solid">
        <fgColor rgb="FF7F7F7F"/>
        <bgColor rgb="FF969696"/>
      </patternFill>
    </fill>
    <fill>
      <patternFill patternType="solid">
        <fgColor rgb="FF2E75B6"/>
        <bgColor rgb="FF0066CC"/>
      </patternFill>
    </fill>
    <fill>
      <patternFill patternType="solid">
        <fgColor rgb="FF548235"/>
        <bgColor rgb="FF339966"/>
      </patternFill>
    </fill>
    <fill>
      <patternFill patternType="solid">
        <fgColor rgb="FFBF8F00"/>
        <bgColor rgb="FFFF6600"/>
      </patternFill>
    </fill>
    <fill>
      <patternFill patternType="solid">
        <fgColor rgb="FFD9E2F3"/>
        <bgColor rgb="FFEAF1FB"/>
      </patternFill>
    </fill>
    <fill>
      <patternFill patternType="solid">
        <fgColor rgb="FFC6E0B4"/>
        <bgColor rgb="FFD9E2F3"/>
      </patternFill>
    </fill>
    <fill>
      <patternFill patternType="solid">
        <fgColor rgb="FFF8CBAD"/>
        <bgColor rgb="FFFFE699"/>
      </patternFill>
    </fill>
    <fill>
      <patternFill patternType="solid">
        <fgColor rgb="FFEAF1FB"/>
        <bgColor rgb="FFD9E2F3"/>
      </patternFill>
    </fill>
  </fills>
  <borders count="3">
    <border diagonalUp="false" diagonalDown="false">
      <left/>
      <right/>
      <top/>
      <bottom/>
      <diagonal/>
    </border>
    <border diagonalUp="false" diagonalDown="false">
      <left style="thin">
        <color rgb="FFB7B7B7"/>
      </left>
      <right/>
      <top style="thin">
        <color rgb="FFB7B7B7"/>
      </top>
      <bottom style="thin">
        <color rgb="FFB7B7B7"/>
      </bottom>
      <diagonal/>
    </border>
    <border diagonalUp="false" diagonalDown="false">
      <left style="thin">
        <color rgb="FFB7B7B7"/>
      </left>
      <right style="thin">
        <color rgb="FFB7B7B7"/>
      </right>
      <top style="thin">
        <color rgb="FFB7B7B7"/>
      </top>
      <bottom style="thin">
        <color rgb="FFB7B7B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5" fontId="8" fillId="0" borderId="2" xfId="0" applyFont="true" applyBorder="true" applyAlignment="true" applyProtection="false">
      <alignment horizontal="right" vertical="bottom" textRotation="0" wrapText="false" indent="0" shrinkToFit="false"/>
      <protection locked="true" hidden="false"/>
    </xf>
    <xf numFmtId="166" fontId="8" fillId="0" borderId="2" xfId="0" applyFont="true" applyBorder="true" applyAlignment="true" applyProtection="false">
      <alignment horizontal="right"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7" fontId="10" fillId="2" borderId="2" xfId="0" applyFont="true" applyBorder="true" applyAlignment="true" applyProtection="false">
      <alignment horizontal="right" vertical="bottom" textRotation="0" wrapText="false" indent="0" shrinkToFit="false"/>
      <protection locked="true" hidden="false"/>
    </xf>
    <xf numFmtId="164" fontId="11" fillId="3" borderId="2" xfId="0" applyFont="true" applyBorder="true" applyAlignment="true" applyProtection="false">
      <alignment horizontal="center" vertical="center" textRotation="0" wrapText="true" indent="0" shrinkToFit="false"/>
      <protection locked="true" hidden="false"/>
    </xf>
    <xf numFmtId="164" fontId="11" fillId="4" borderId="2" xfId="0" applyFont="true" applyBorder="true" applyAlignment="true" applyProtection="false">
      <alignment horizontal="center" vertical="center" textRotation="0" wrapText="true" indent="0" shrinkToFit="false"/>
      <protection locked="true" hidden="false"/>
    </xf>
    <xf numFmtId="164" fontId="11" fillId="5" borderId="2" xfId="0" applyFont="true" applyBorder="true" applyAlignment="true" applyProtection="false">
      <alignment horizontal="center" vertical="center" textRotation="0" wrapText="true" indent="0" shrinkToFit="false"/>
      <protection locked="true" hidden="false"/>
    </xf>
    <xf numFmtId="164" fontId="11" fillId="6" borderId="2" xfId="0" applyFont="true" applyBorder="true" applyAlignment="true" applyProtection="false">
      <alignment horizontal="center" vertical="center" textRotation="0" wrapText="true" indent="0" shrinkToFit="false"/>
      <protection locked="true" hidden="false"/>
    </xf>
    <xf numFmtId="164" fontId="11" fillId="7" borderId="2" xfId="0" applyFont="true" applyBorder="true" applyAlignment="true" applyProtection="false">
      <alignment horizontal="center" vertical="center" textRotation="0" wrapText="true" indent="0" shrinkToFit="false"/>
      <protection locked="true" hidden="false"/>
    </xf>
    <xf numFmtId="164" fontId="7" fillId="0" borderId="2" xfId="0" applyFont="true" applyBorder="true" applyAlignment="fals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center" vertical="bottom" textRotation="0" wrapText="true" indent="0" shrinkToFit="false"/>
      <protection locked="true" hidden="false"/>
    </xf>
    <xf numFmtId="164" fontId="7" fillId="8" borderId="2" xfId="0" applyFont="true" applyBorder="true" applyAlignment="false" applyProtection="false">
      <alignment horizontal="general" vertical="bottom" textRotation="0" wrapText="false" indent="0" shrinkToFit="false"/>
      <protection locked="true" hidden="false"/>
    </xf>
    <xf numFmtId="168" fontId="8" fillId="8" borderId="2" xfId="0" applyFont="true" applyBorder="true" applyAlignment="true" applyProtection="false">
      <alignment horizontal="center" vertical="bottom" textRotation="0" wrapText="false" indent="0" shrinkToFit="false"/>
      <protection locked="true" hidden="false"/>
    </xf>
    <xf numFmtId="169" fontId="8" fillId="8" borderId="2" xfId="0" applyFont="true" applyBorder="true" applyAlignment="true" applyProtection="false">
      <alignment horizontal="center" vertical="bottom" textRotation="0" wrapText="false" indent="0" shrinkToFit="false"/>
      <protection locked="true" hidden="false"/>
    </xf>
    <xf numFmtId="167" fontId="7" fillId="8" borderId="2" xfId="0" applyFont="true" applyBorder="true" applyAlignment="false" applyProtection="false">
      <alignment horizontal="general" vertical="bottom" textRotation="0" wrapText="false" indent="0" shrinkToFit="false"/>
      <protection locked="true" hidden="false"/>
    </xf>
    <xf numFmtId="167" fontId="8" fillId="0" borderId="2" xfId="0" applyFont="true" applyBorder="true" applyAlignment="false" applyProtection="false">
      <alignment horizontal="general" vertical="bottom" textRotation="0" wrapText="false" indent="0" shrinkToFit="false"/>
      <protection locked="true" hidden="false"/>
    </xf>
    <xf numFmtId="164" fontId="10" fillId="9" borderId="1" xfId="0" applyFont="true" applyBorder="true" applyAlignment="true" applyProtection="false">
      <alignment horizontal="left" vertical="bottom" textRotation="0" wrapText="false" indent="0" shrinkToFit="false"/>
      <protection locked="true" hidden="false"/>
    </xf>
    <xf numFmtId="164" fontId="8" fillId="8" borderId="2" xfId="0" applyFont="true" applyBorder="true" applyAlignment="true" applyProtection="false">
      <alignment horizontal="center" vertical="bottom" textRotation="0" wrapText="false" indent="0" shrinkToFit="false"/>
      <protection locked="true" hidden="false"/>
    </xf>
    <xf numFmtId="165" fontId="8" fillId="8" borderId="2" xfId="0" applyFont="true" applyBorder="true" applyAlignment="true" applyProtection="false">
      <alignment horizontal="center" vertical="bottom" textRotation="0" wrapText="false" indent="0" shrinkToFit="false"/>
      <protection locked="true" hidden="false"/>
    </xf>
    <xf numFmtId="167" fontId="8" fillId="8" borderId="2" xfId="0" applyFont="true" applyBorder="true" applyAlignment="true" applyProtection="false">
      <alignment horizontal="center" vertical="bottom" textRotation="0" wrapText="false" indent="0" shrinkToFit="false"/>
      <protection locked="true" hidden="false"/>
    </xf>
    <xf numFmtId="167" fontId="8" fillId="0" borderId="2" xfId="0" applyFont="true" applyBorder="true" applyAlignment="true" applyProtection="false">
      <alignment horizontal="right" vertical="bottom" textRotation="0" wrapText="false" indent="0" shrinkToFit="false"/>
      <protection locked="true" hidden="false"/>
    </xf>
    <xf numFmtId="168" fontId="12" fillId="0" borderId="2" xfId="0" applyFont="true" applyBorder="true" applyAlignment="true" applyProtection="false">
      <alignment horizontal="right" vertical="bottom" textRotation="0" wrapText="false" indent="0" shrinkToFit="false"/>
      <protection locked="true" hidden="false"/>
    </xf>
    <xf numFmtId="169" fontId="12" fillId="0" borderId="2" xfId="0" applyFont="true" applyBorder="true" applyAlignment="true" applyProtection="false">
      <alignment horizontal="right" vertical="bottom" textRotation="0" wrapText="false" indent="0" shrinkToFit="false"/>
      <protection locked="true" hidden="false"/>
    </xf>
    <xf numFmtId="170" fontId="12" fillId="0" borderId="2" xfId="0" applyFont="true" applyBorder="true" applyAlignment="true" applyProtection="false">
      <alignment horizontal="right" vertical="bottom" textRotation="0" wrapText="false" indent="0" shrinkToFit="false"/>
      <protection locked="true" hidden="false"/>
    </xf>
    <xf numFmtId="168" fontId="8" fillId="0" borderId="2" xfId="0" applyFont="true" applyBorder="true" applyAlignment="true" applyProtection="false">
      <alignment horizontal="right" vertical="bottom" textRotation="0" wrapText="false" indent="0" shrinkToFit="false"/>
      <protection locked="true" hidden="false"/>
    </xf>
    <xf numFmtId="169" fontId="8" fillId="0" borderId="2" xfId="0" applyFont="true" applyBorder="true" applyAlignment="true" applyProtection="false">
      <alignment horizontal="right" vertical="bottom" textRotation="0" wrapText="fals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4" fontId="7" fillId="0" borderId="2" xfId="0" applyFont="true" applyBorder="true" applyAlignment="true" applyProtection="false">
      <alignment horizontal="general" vertical="top" textRotation="0" wrapText="true" indent="0" shrinkToFit="false"/>
      <protection locked="true" hidden="false"/>
    </xf>
    <xf numFmtId="164" fontId="8" fillId="0" borderId="2" xfId="0" applyFont="true" applyBorder="true" applyAlignment="true" applyProtection="false">
      <alignment horizontal="general" vertical="top" textRotation="0" wrapText="true" indent="0" shrinkToFit="false"/>
      <protection locked="true" hidden="false"/>
    </xf>
    <xf numFmtId="164" fontId="8" fillId="10" borderId="2" xfId="0" applyFont="true" applyBorder="true" applyAlignment="true" applyProtection="false">
      <alignment horizontal="general" vertical="top" textRotation="0" wrapText="true" indent="0" shrinkToFit="false"/>
      <protection locked="true" hidden="false"/>
    </xf>
    <xf numFmtId="164" fontId="0" fillId="8" borderId="2" xfId="0" applyFont="false" applyBorder="true" applyAlignment="false" applyProtection="false">
      <alignment horizontal="general" vertical="bottom" textRotation="0" wrapText="false" indent="0" shrinkToFit="false"/>
      <protection locked="true" hidden="false"/>
    </xf>
    <xf numFmtId="164" fontId="7" fillId="8" borderId="2" xfId="0" applyFont="true" applyBorder="true" applyAlignment="true" applyProtection="false">
      <alignment horizontal="center" vertical="bottom" textRotation="0" wrapText="false" indent="0" shrinkToFit="false"/>
      <protection locked="true" hidden="false"/>
    </xf>
    <xf numFmtId="171" fontId="8" fillId="0" borderId="2" xfId="0" applyFont="true" applyBorder="true" applyAlignment="false" applyProtection="false">
      <alignment horizontal="general" vertical="bottom" textRotation="0" wrapText="false" indent="0" shrinkToFit="false"/>
      <protection locked="true" hidden="false"/>
    </xf>
    <xf numFmtId="169" fontId="8" fillId="0" borderId="2" xfId="0" applyFont="true" applyBorder="true" applyAlignment="fals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center" vertical="bottom" textRotation="0" wrapText="false" indent="0" shrinkToFit="false"/>
      <protection locked="true" hidden="false"/>
    </xf>
    <xf numFmtId="164" fontId="7" fillId="8" borderId="0" xfId="0" applyFont="true" applyBorder="false" applyAlignment="false" applyProtection="false">
      <alignment horizontal="general" vertical="bottom" textRotation="0" wrapText="false" indent="0" shrinkToFit="false"/>
      <protection locked="true" hidden="false"/>
    </xf>
    <xf numFmtId="169" fontId="7" fillId="8" borderId="2" xfId="0" applyFont="true" applyBorder="true" applyAlignment="false" applyProtection="false">
      <alignment horizontal="general" vertical="bottom" textRotation="0" wrapText="false" indent="0" shrinkToFit="false"/>
      <protection locked="true" hidden="false"/>
    </xf>
    <xf numFmtId="166" fontId="8" fillId="0" borderId="2" xfId="0" applyFont="true" applyBorder="true" applyAlignment="false" applyProtection="false">
      <alignment horizontal="general" vertical="bottom" textRotation="0" wrapText="false" indent="0" shrinkToFit="false"/>
      <protection locked="true" hidden="false"/>
    </xf>
    <xf numFmtId="164" fontId="8" fillId="11" borderId="2" xfId="0" applyFont="true" applyBorder="true" applyAlignment="false" applyProtection="false">
      <alignment horizontal="general" vertical="bottom" textRotation="0" wrapText="false" indent="0" shrinkToFit="false"/>
      <protection locked="true" hidden="false"/>
    </xf>
    <xf numFmtId="167" fontId="8" fillId="11" borderId="2" xfId="0" applyFont="true" applyBorder="true" applyAlignment="false" applyProtection="false">
      <alignment horizontal="general" vertical="bottom" textRotation="0" wrapText="false" indent="0" shrinkToFit="false"/>
      <protection locked="true" hidden="false"/>
    </xf>
    <xf numFmtId="166" fontId="8" fillId="11" borderId="2" xfId="0" applyFont="true" applyBorder="true" applyAlignment="false" applyProtection="false">
      <alignment horizontal="general" vertical="bottom" textRotation="0" wrapText="false" indent="0" shrinkToFit="false"/>
      <protection locked="true" hidden="false"/>
    </xf>
    <xf numFmtId="165" fontId="8" fillId="0" borderId="2" xfId="0" applyFont="true" applyBorder="true" applyAlignment="false" applyProtection="false">
      <alignment horizontal="general" vertical="bottom" textRotation="0" wrapText="false" indent="0" shrinkToFit="false"/>
      <protection locked="true" hidden="false"/>
    </xf>
    <xf numFmtId="165" fontId="7" fillId="8" borderId="2"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bgColor rgb="FFC6E0B4"/>
        </patternFill>
      </fill>
    </dxf>
    <dxf>
      <fill>
        <patternFill>
          <bgColor rgb="FFF8CBAD"/>
        </patternFill>
      </fill>
    </dxf>
    <dxf>
      <fill>
        <patternFill patternType="solid">
          <fgColor rgb="FF1F3864"/>
          <bgColor rgb="FF000000"/>
        </patternFill>
      </fill>
    </dxf>
    <dxf>
      <fill>
        <patternFill patternType="solid">
          <bgColor rgb="FF000000"/>
        </patternFill>
      </fill>
    </dxf>
    <dxf>
      <fill>
        <patternFill patternType="solid">
          <fgColor rgb="FFFFFFFF"/>
          <bgColor rgb="FF000000"/>
        </patternFill>
      </fill>
    </dxf>
    <dxf>
      <fill>
        <patternFill patternType="solid">
          <fgColor rgb="FF7F7F7F"/>
          <bgColor rgb="FF000000"/>
        </patternFill>
      </fill>
    </dxf>
    <dxf>
      <fill>
        <patternFill patternType="solid">
          <fgColor rgb="FF2E75B6"/>
          <bgColor rgb="FF000000"/>
        </patternFill>
      </fill>
    </dxf>
    <dxf>
      <fill>
        <patternFill patternType="solid">
          <fgColor rgb="FF548235"/>
          <bgColor rgb="FF000000"/>
        </patternFill>
      </fill>
    </dxf>
    <dxf>
      <fill>
        <patternFill patternType="solid">
          <fgColor rgb="FFBF8F00"/>
          <bgColor rgb="FF000000"/>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548235"/>
      <rgbColor rgb="FF800080"/>
      <rgbColor rgb="FF008080"/>
      <rgbColor rgb="FFB7B7B7"/>
      <rgbColor rgb="FF7F7F7F"/>
      <rgbColor rgb="FF9999FF"/>
      <rgbColor rgb="FF993366"/>
      <rgbColor rgb="FFFFFFCC"/>
      <rgbColor rgb="FFEAF1FB"/>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6E0B4"/>
      <rgbColor rgb="FFFFE699"/>
      <rgbColor rgb="FF99CCFF"/>
      <rgbColor rgb="FFFF99CC"/>
      <rgbColor rgb="FFCC99FF"/>
      <rgbColor rgb="FFF8CBAD"/>
      <rgbColor rgb="FF2E75B6"/>
      <rgbColor rgb="FF33CCCC"/>
      <rgbColor rgb="FF99CC00"/>
      <rgbColor rgb="FFFFCC00"/>
      <rgbColor rgb="FFBF8F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7.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3:F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6" min="2" style="0" width="22"/>
    <col collapsed="false" customWidth="true" hidden="false" outlineLevel="0" max="7" min="7" style="0" width="3"/>
  </cols>
  <sheetData>
    <row r="3" customFormat="false" ht="22.05" hidden="false" customHeight="false" outlineLevel="0" collapsed="false">
      <c r="B3" s="1" t="s">
        <v>0</v>
      </c>
      <c r="C3" s="1"/>
      <c r="D3" s="1"/>
      <c r="E3" s="1"/>
      <c r="F3" s="1"/>
    </row>
    <row r="4" customFormat="false" ht="15" hidden="false" customHeight="false" outlineLevel="0" collapsed="false">
      <c r="B4" s="2" t="s">
        <v>1</v>
      </c>
      <c r="C4" s="2"/>
      <c r="D4" s="2"/>
      <c r="E4" s="2"/>
      <c r="F4" s="2"/>
    </row>
    <row r="6" customFormat="false" ht="33.75" hidden="false" customHeight="true" outlineLevel="0" collapsed="false">
      <c r="B6" s="3" t="s">
        <v>2</v>
      </c>
      <c r="C6" s="3"/>
      <c r="D6" s="3"/>
      <c r="E6" s="3"/>
      <c r="F6" s="3"/>
    </row>
    <row r="7" customFormat="false" ht="33.75" hidden="false" customHeight="true" outlineLevel="0" collapsed="false">
      <c r="B7" s="3"/>
      <c r="C7" s="3"/>
      <c r="D7" s="3"/>
      <c r="E7" s="3"/>
      <c r="F7" s="3"/>
    </row>
    <row r="9" customFormat="false" ht="15" hidden="false" customHeight="false" outlineLevel="0" collapsed="false">
      <c r="B9" s="4" t="s">
        <v>3</v>
      </c>
      <c r="C9" s="5" t="s">
        <v>4</v>
      </c>
    </row>
    <row r="10" customFormat="false" ht="15" hidden="false" customHeight="false" outlineLevel="0" collapsed="false">
      <c r="B10" s="4" t="s">
        <v>5</v>
      </c>
      <c r="C10" s="5" t="s">
        <v>6</v>
      </c>
    </row>
    <row r="11" customFormat="false" ht="15" hidden="false" customHeight="false" outlineLevel="0" collapsed="false">
      <c r="B11" s="4" t="s">
        <v>7</v>
      </c>
      <c r="C11" s="5" t="s">
        <v>8</v>
      </c>
    </row>
    <row r="12" customFormat="false" ht="15" hidden="false" customHeight="false" outlineLevel="0" collapsed="false">
      <c r="B12" s="4" t="s">
        <v>9</v>
      </c>
      <c r="C12" s="5" t="s">
        <v>10</v>
      </c>
    </row>
    <row r="13" customFormat="false" ht="15" hidden="false" customHeight="false" outlineLevel="0" collapsed="false">
      <c r="B13" s="4" t="s">
        <v>11</v>
      </c>
      <c r="C13" s="5" t="s">
        <v>12</v>
      </c>
    </row>
    <row r="15" customFormat="false" ht="15" hidden="false" customHeight="false" outlineLevel="0" collapsed="false">
      <c r="B15" s="6" t="s">
        <v>13</v>
      </c>
      <c r="C15" s="6"/>
      <c r="D15" s="6"/>
      <c r="E15" s="6"/>
      <c r="F15" s="6"/>
    </row>
    <row r="16" customFormat="false" ht="15" hidden="false" customHeight="false" outlineLevel="0" collapsed="false">
      <c r="B16" s="4" t="s">
        <v>14</v>
      </c>
      <c r="C16" s="7" t="s">
        <v>15</v>
      </c>
      <c r="D16" s="7"/>
      <c r="E16" s="7"/>
      <c r="F16" s="7"/>
    </row>
    <row r="17" customFormat="false" ht="15" hidden="false" customHeight="false" outlineLevel="0" collapsed="false">
      <c r="B17" s="4" t="s">
        <v>16</v>
      </c>
      <c r="C17" s="7" t="s">
        <v>17</v>
      </c>
      <c r="D17" s="7"/>
      <c r="E17" s="7"/>
      <c r="F17" s="7"/>
    </row>
    <row r="18" customFormat="false" ht="15" hidden="false" customHeight="false" outlineLevel="0" collapsed="false">
      <c r="B18" s="4" t="s">
        <v>18</v>
      </c>
      <c r="C18" s="7" t="s">
        <v>19</v>
      </c>
      <c r="D18" s="7"/>
      <c r="E18" s="7"/>
      <c r="F18" s="7"/>
    </row>
    <row r="19" customFormat="false" ht="15" hidden="false" customHeight="false" outlineLevel="0" collapsed="false">
      <c r="B19" s="4" t="s">
        <v>20</v>
      </c>
      <c r="C19" s="7" t="s">
        <v>21</v>
      </c>
      <c r="D19" s="7"/>
      <c r="E19" s="7"/>
      <c r="F19" s="7"/>
    </row>
    <row r="21" customFormat="false" ht="15" hidden="false" customHeight="false" outlineLevel="0" collapsed="false">
      <c r="B21" s="6" t="s">
        <v>22</v>
      </c>
      <c r="C21" s="6"/>
      <c r="D21" s="6"/>
      <c r="E21" s="6"/>
      <c r="F21" s="6"/>
    </row>
    <row r="22" customFormat="false" ht="35.05" hidden="false" customHeight="true" outlineLevel="0" collapsed="false">
      <c r="B22" s="8" t="s">
        <v>23</v>
      </c>
      <c r="C22" s="8"/>
      <c r="D22" s="8"/>
      <c r="E22" s="8"/>
      <c r="F22" s="8"/>
    </row>
    <row r="24" customFormat="false" ht="15" hidden="false" customHeight="false" outlineLevel="0" collapsed="false">
      <c r="B24" s="6" t="s">
        <v>24</v>
      </c>
      <c r="C24" s="6"/>
      <c r="D24" s="6"/>
      <c r="E24" s="6"/>
      <c r="F24" s="6"/>
    </row>
    <row r="25" customFormat="false" ht="23.85" hidden="false" customHeight="true" outlineLevel="0" collapsed="false">
      <c r="B25" s="8" t="s">
        <v>25</v>
      </c>
      <c r="C25" s="8"/>
      <c r="D25" s="8"/>
      <c r="E25" s="8"/>
      <c r="F25" s="8"/>
    </row>
    <row r="26" customFormat="false" ht="23.85" hidden="false" customHeight="true" outlineLevel="0" collapsed="false">
      <c r="B26" s="8" t="s">
        <v>26</v>
      </c>
      <c r="C26" s="8"/>
      <c r="D26" s="8"/>
      <c r="E26" s="8"/>
      <c r="F26" s="8"/>
    </row>
    <row r="27" customFormat="false" ht="35.05" hidden="false" customHeight="true" outlineLevel="0" collapsed="false">
      <c r="B27" s="8" t="s">
        <v>27</v>
      </c>
      <c r="C27" s="8"/>
      <c r="D27" s="8"/>
      <c r="E27" s="8"/>
      <c r="F27" s="8"/>
    </row>
    <row r="28" customFormat="false" ht="23.85" hidden="false" customHeight="true" outlineLevel="0" collapsed="false">
      <c r="B28" s="8" t="s">
        <v>28</v>
      </c>
      <c r="C28" s="8"/>
      <c r="D28" s="8"/>
      <c r="E28" s="8"/>
      <c r="F28" s="8"/>
    </row>
    <row r="29" customFormat="false" ht="23.85" hidden="false" customHeight="true" outlineLevel="0" collapsed="false">
      <c r="B29" s="8" t="s">
        <v>29</v>
      </c>
      <c r="C29" s="8"/>
      <c r="D29" s="8"/>
      <c r="E29" s="8"/>
      <c r="F29" s="8"/>
    </row>
    <row r="30" customFormat="false" ht="23.85" hidden="false" customHeight="true" outlineLevel="0" collapsed="false">
      <c r="B30" s="8" t="s">
        <v>30</v>
      </c>
      <c r="C30" s="8"/>
      <c r="D30" s="8"/>
      <c r="E30" s="8"/>
      <c r="F30" s="8"/>
    </row>
    <row r="31" customFormat="false" ht="23.85" hidden="false" customHeight="true" outlineLevel="0" collapsed="false">
      <c r="B31" s="8" t="s">
        <v>31</v>
      </c>
      <c r="C31" s="8"/>
      <c r="D31" s="8"/>
      <c r="E31" s="8"/>
      <c r="F31" s="8"/>
    </row>
    <row r="32" customFormat="false" ht="23.85" hidden="false" customHeight="true" outlineLevel="0" collapsed="false">
      <c r="B32" s="8" t="s">
        <v>32</v>
      </c>
      <c r="C32" s="8"/>
      <c r="D32" s="8"/>
      <c r="E32" s="8"/>
      <c r="F32" s="8"/>
    </row>
  </sheetData>
  <mergeCells count="19">
    <mergeCell ref="B3:F3"/>
    <mergeCell ref="B4:F4"/>
    <mergeCell ref="B6:F7"/>
    <mergeCell ref="B15:F15"/>
    <mergeCell ref="C16:F16"/>
    <mergeCell ref="C17:F17"/>
    <mergeCell ref="C18:F18"/>
    <mergeCell ref="C19:F19"/>
    <mergeCell ref="B21:F21"/>
    <mergeCell ref="B22:F22"/>
    <mergeCell ref="B24:F24"/>
    <mergeCell ref="B25:F25"/>
    <mergeCell ref="B26:F26"/>
    <mergeCell ref="B27:F27"/>
    <mergeCell ref="B28:F28"/>
    <mergeCell ref="B29:F29"/>
    <mergeCell ref="B30:F30"/>
    <mergeCell ref="B31:F31"/>
    <mergeCell ref="B32:F3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5" min="2" style="0" width="15"/>
    <col collapsed="false" customWidth="true" hidden="false" outlineLevel="0" max="6" min="6" style="0" width="18"/>
  </cols>
  <sheetData>
    <row r="1" customFormat="false" ht="21.75" hidden="false" customHeight="true" outlineLevel="0" collapsed="false">
      <c r="A1" s="1" t="s">
        <v>33</v>
      </c>
      <c r="B1" s="1"/>
      <c r="C1" s="1"/>
      <c r="D1" s="1"/>
      <c r="E1" s="1"/>
      <c r="F1" s="1"/>
    </row>
    <row r="2" customFormat="false" ht="33.75" hidden="false" customHeight="true" outlineLevel="0" collapsed="false">
      <c r="A2" s="9" t="s">
        <v>34</v>
      </c>
      <c r="B2" s="9"/>
      <c r="C2" s="9"/>
      <c r="D2" s="9"/>
      <c r="E2" s="9"/>
      <c r="F2" s="9"/>
    </row>
    <row r="4" customFormat="false" ht="19.5" hidden="false" customHeight="true" outlineLevel="0" collapsed="false">
      <c r="A4" s="6" t="s">
        <v>35</v>
      </c>
      <c r="B4" s="6"/>
      <c r="C4" s="6"/>
      <c r="D4" s="6"/>
      <c r="E4" s="6"/>
      <c r="F4" s="6"/>
    </row>
    <row r="5" customFormat="false" ht="15" hidden="false" customHeight="false" outlineLevel="0" collapsed="false">
      <c r="A5" s="10" t="s">
        <v>36</v>
      </c>
      <c r="B5" s="10"/>
      <c r="C5" s="10"/>
      <c r="D5" s="10"/>
      <c r="E5" s="10"/>
      <c r="F5" s="11" t="n">
        <f aca="false">Underwriting!F14</f>
        <v>521</v>
      </c>
    </row>
    <row r="6" customFormat="false" ht="15" hidden="false" customHeight="false" outlineLevel="0" collapsed="false">
      <c r="A6" s="10" t="s">
        <v>37</v>
      </c>
      <c r="B6" s="10"/>
      <c r="C6" s="10"/>
      <c r="D6" s="10"/>
      <c r="E6" s="10"/>
      <c r="F6" s="12" t="n">
        <f aca="false">Underwriting!F13</f>
        <v>40.5765616475008</v>
      </c>
    </row>
    <row r="7" customFormat="false" ht="15" hidden="false" customHeight="false" outlineLevel="0" collapsed="false">
      <c r="A7" s="13" t="s">
        <v>38</v>
      </c>
      <c r="B7" s="13"/>
      <c r="C7" s="13"/>
      <c r="D7" s="13"/>
      <c r="E7" s="13"/>
      <c r="F7" s="14" t="n">
        <f aca="false">Underwriting!F15</f>
        <v>253684.663420175</v>
      </c>
    </row>
    <row r="9" customFormat="false" ht="19.5" hidden="false" customHeight="true" outlineLevel="0" collapsed="false">
      <c r="A9" s="6" t="s">
        <v>39</v>
      </c>
      <c r="B9" s="6"/>
      <c r="C9" s="6"/>
      <c r="D9" s="6"/>
      <c r="E9" s="6"/>
      <c r="F9" s="6"/>
    </row>
    <row r="10" customFormat="false" ht="31.5" hidden="false" customHeight="true" outlineLevel="0" collapsed="false">
      <c r="A10" s="15" t="s">
        <v>40</v>
      </c>
      <c r="B10" s="15" t="s">
        <v>41</v>
      </c>
      <c r="C10" s="16" t="s">
        <v>42</v>
      </c>
      <c r="D10" s="17" t="s">
        <v>16</v>
      </c>
      <c r="E10" s="18" t="s">
        <v>18</v>
      </c>
      <c r="F10" s="19" t="s">
        <v>20</v>
      </c>
    </row>
    <row r="11" customFormat="false" ht="27.75" hidden="false" customHeight="true" outlineLevel="0" collapsed="false">
      <c r="A11" s="20" t="s">
        <v>43</v>
      </c>
      <c r="B11" s="21"/>
      <c r="C11" s="21" t="str">
        <f aca="false">'Vendor Cost Comparison'!C15</f>
        <v>Current PPO</v>
      </c>
      <c r="D11" s="21" t="str">
        <f aca="false">'Vendor Cost Comparison'!D15</f>
        <v>Broad National Dental PPO</v>
      </c>
      <c r="E11" s="21" t="str">
        <f aca="false">'Vendor Cost Comparison'!E15</f>
        <v>Preferred / Narrow Dental PPO</v>
      </c>
      <c r="F11" s="21" t="str">
        <f aca="false">'Vendor Cost Comparison'!F15</f>
        <v>Standard Dental PPO</v>
      </c>
    </row>
    <row r="12" customFormat="false" ht="15" hidden="false" customHeight="false" outlineLevel="0" collapsed="false">
      <c r="A12" s="22" t="s">
        <v>44</v>
      </c>
      <c r="B12" s="23" t="n">
        <f aca="false">'Vendor Cost Comparison'!B16</f>
        <v>1</v>
      </c>
      <c r="C12" s="23" t="n">
        <f aca="false">'Vendor Cost Comparison'!C16</f>
        <v>1.00826519121036</v>
      </c>
      <c r="D12" s="23" t="n">
        <f aca="false">'Vendor Cost Comparison'!D16</f>
        <v>0.941424735819347</v>
      </c>
      <c r="E12" s="23" t="n">
        <f aca="false">'Vendor Cost Comparison'!E16</f>
        <v>0.808054645493985</v>
      </c>
      <c r="F12" s="23" t="n">
        <f aca="false">'Vendor Cost Comparison'!F16</f>
        <v>0.873621473342516</v>
      </c>
    </row>
    <row r="13" customFormat="false" ht="15" hidden="false" customHeight="false" outlineLevel="0" collapsed="false">
      <c r="A13" s="22" t="s">
        <v>45</v>
      </c>
      <c r="B13" s="24" t="n">
        <f aca="false">'Vendor Cost Comparison'!B17</f>
        <v>0</v>
      </c>
      <c r="C13" s="24" t="n">
        <f aca="false">'Vendor Cost Comparison'!C17</f>
        <v>-0.00826519121036329</v>
      </c>
      <c r="D13" s="24" t="n">
        <f aca="false">'Vendor Cost Comparison'!D17</f>
        <v>0.0585752641806535</v>
      </c>
      <c r="E13" s="24" t="n">
        <f aca="false">'Vendor Cost Comparison'!E17</f>
        <v>0.191945354506015</v>
      </c>
      <c r="F13" s="24" t="n">
        <f aca="false">'Vendor Cost Comparison'!F17</f>
        <v>0.126378526657484</v>
      </c>
    </row>
    <row r="14" customFormat="false" ht="15" hidden="false" customHeight="false" outlineLevel="0" collapsed="false">
      <c r="A14" s="22" t="s">
        <v>46</v>
      </c>
      <c r="B14" s="25" t="n">
        <f aca="false">'Vendor Cost Comparison'!B23</f>
        <v>253684.663420175</v>
      </c>
      <c r="C14" s="25" t="n">
        <f aca="false">'Vendor Cost Comparison'!C23</f>
        <v>255781.415670479</v>
      </c>
      <c r="D14" s="25" t="n">
        <f aca="false">'Vendor Cost Comparison'!D23</f>
        <v>238825.017241758</v>
      </c>
      <c r="E14" s="25" t="n">
        <f aca="false">'Vendor Cost Comparison'!E23</f>
        <v>204991.07076725</v>
      </c>
      <c r="F14" s="25" t="n">
        <f aca="false">'Vendor Cost Comparison'!F23</f>
        <v>221624.369421533</v>
      </c>
    </row>
    <row r="15" customFormat="false" ht="15" hidden="false" customHeight="false" outlineLevel="0" collapsed="false">
      <c r="A15" s="20" t="s">
        <v>47</v>
      </c>
      <c r="B15" s="26" t="n">
        <f aca="false">'Vendor Cost Comparison'!B26</f>
        <v>0</v>
      </c>
      <c r="C15" s="26" t="n">
        <f aca="false">'Vendor Cost Comparison'!C26</f>
        <v>-2096.75225030445</v>
      </c>
      <c r="D15" s="26" t="n">
        <f aca="false">'Vendor Cost Comparison'!D26</f>
        <v>14859.6461784169</v>
      </c>
      <c r="E15" s="26" t="n">
        <f aca="false">'Vendor Cost Comparison'!E26</f>
        <v>48693.5926529246</v>
      </c>
      <c r="F15" s="26" t="n">
        <f aca="false">'Vendor Cost Comparison'!F26</f>
        <v>32060.2939986415</v>
      </c>
    </row>
    <row r="17" customFormat="false" ht="15" hidden="false" customHeight="false" outlineLevel="0" collapsed="false">
      <c r="A17" s="20" t="s">
        <v>48</v>
      </c>
      <c r="B17" s="27" t="str">
        <f aca="false">'Vendor Cost Comparison'!B28</f>
        <v>Vendor B</v>
      </c>
      <c r="C17" s="27"/>
      <c r="D17" s="27"/>
      <c r="E17" s="27"/>
      <c r="F17" s="27"/>
    </row>
    <row r="19" customFormat="false" ht="19.5" hidden="false" customHeight="true" outlineLevel="0" collapsed="false">
      <c r="A19" s="6" t="s">
        <v>49</v>
      </c>
      <c r="B19" s="6"/>
      <c r="C19" s="6"/>
      <c r="D19" s="6"/>
      <c r="E19" s="6"/>
      <c r="F19" s="6"/>
    </row>
    <row r="20" customFormat="false" ht="15" hidden="false" customHeight="false" outlineLevel="0" collapsed="false">
      <c r="A20" s="22" t="s">
        <v>50</v>
      </c>
      <c r="B20" s="28"/>
      <c r="C20" s="28" t="s">
        <v>51</v>
      </c>
      <c r="D20" s="28" t="str">
        <f aca="false">'Plan Design'!C19</f>
        <v>12 of 13</v>
      </c>
      <c r="E20" s="28" t="str">
        <f aca="false">'Plan Design'!D19</f>
        <v>9 of 13</v>
      </c>
      <c r="F20" s="28" t="str">
        <f aca="false">'Plan Design'!E19</f>
        <v>13 of 13</v>
      </c>
    </row>
    <row r="22" customFormat="false" ht="19.5" hidden="false" customHeight="true" outlineLevel="0" collapsed="false">
      <c r="A22" s="6" t="s">
        <v>52</v>
      </c>
      <c r="B22" s="6"/>
      <c r="C22" s="6"/>
      <c r="D22" s="6"/>
      <c r="E22" s="6"/>
      <c r="F22" s="6"/>
    </row>
    <row r="23" customFormat="false" ht="27.75" hidden="false" customHeight="true" outlineLevel="0" collapsed="false">
      <c r="A23" s="20" t="s">
        <v>43</v>
      </c>
      <c r="B23" s="21"/>
      <c r="C23" s="21" t="str">
        <f aca="false">'Disruption Analysis'!C7</f>
        <v>Current PPO</v>
      </c>
      <c r="D23" s="21" t="str">
        <f aca="false">'Disruption Analysis'!D7</f>
        <v>Broad National Dental PPO</v>
      </c>
      <c r="E23" s="21" t="str">
        <f aca="false">'Disruption Analysis'!E7</f>
        <v>Preferred / Narrow Dental PPO</v>
      </c>
      <c r="F23" s="21" t="str">
        <f aca="false">'Disruption Analysis'!F7</f>
        <v>Standard Dental PPO</v>
      </c>
    </row>
    <row r="24" customFormat="false" ht="15" hidden="false" customHeight="false" outlineLevel="0" collapsed="false">
      <c r="A24" s="22" t="s">
        <v>53</v>
      </c>
      <c r="B24" s="29"/>
      <c r="C24" s="29" t="n">
        <f aca="false">'Disruption Analysis'!C8</f>
        <v>0</v>
      </c>
      <c r="D24" s="29" t="n">
        <f aca="false">'Disruption Analysis'!D8</f>
        <v>0</v>
      </c>
      <c r="E24" s="29" t="n">
        <f aca="false">'Disruption Analysis'!E8</f>
        <v>9</v>
      </c>
      <c r="F24" s="29" t="n">
        <f aca="false">'Disruption Analysis'!F8</f>
        <v>3</v>
      </c>
    </row>
    <row r="25" customFormat="false" ht="15" hidden="false" customHeight="false" outlineLevel="0" collapsed="false">
      <c r="A25" s="22" t="s">
        <v>54</v>
      </c>
      <c r="B25" s="29"/>
      <c r="C25" s="29" t="n">
        <f aca="false">'Disruption Analysis'!C9</f>
        <v>0</v>
      </c>
      <c r="D25" s="29" t="n">
        <f aca="false">'Disruption Analysis'!D9</f>
        <v>0</v>
      </c>
      <c r="E25" s="29" t="n">
        <f aca="false">'Disruption Analysis'!E9</f>
        <v>26</v>
      </c>
      <c r="F25" s="29" t="n">
        <f aca="false">'Disruption Analysis'!F9</f>
        <v>9</v>
      </c>
    </row>
    <row r="26" customFormat="false" ht="15" hidden="false" customHeight="false" outlineLevel="0" collapsed="false">
      <c r="A26" s="22" t="s">
        <v>55</v>
      </c>
      <c r="B26" s="30"/>
      <c r="C26" s="30" t="n">
        <f aca="false">'Disruption Analysis'!C10</f>
        <v>0</v>
      </c>
      <c r="D26" s="30" t="n">
        <f aca="false">'Disruption Analysis'!D10</f>
        <v>0</v>
      </c>
      <c r="E26" s="30" t="n">
        <f aca="false">'Disruption Analysis'!E10</f>
        <v>6851.86</v>
      </c>
      <c r="F26" s="30" t="n">
        <f aca="false">'Disruption Analysis'!F10</f>
        <v>9115.77</v>
      </c>
    </row>
    <row r="27" customFormat="false" ht="15" hidden="false" customHeight="false" outlineLevel="0" collapsed="false">
      <c r="A27" s="22" t="s">
        <v>56</v>
      </c>
      <c r="B27" s="24"/>
      <c r="C27" s="24" t="n">
        <f aca="false">'Disruption Analysis'!C11</f>
        <v>0</v>
      </c>
      <c r="D27" s="24" t="n">
        <f aca="false">'Disruption Analysis'!D11</f>
        <v>0</v>
      </c>
      <c r="E27" s="24" t="n">
        <f aca="false">'Disruption Analysis'!E11</f>
        <v>0.15288573253777</v>
      </c>
      <c r="F27" s="24" t="n">
        <f aca="false">'Disruption Analysis'!F11</f>
        <v>0.203400415959437</v>
      </c>
    </row>
    <row r="29" customFormat="false" ht="15" hidden="false" customHeight="false" outlineLevel="0" collapsed="false">
      <c r="A29" s="20" t="s">
        <v>57</v>
      </c>
      <c r="B29" s="27" t="str">
        <f aca="false">'Disruption Analysis'!B13</f>
        <v>Incumbent Renewal</v>
      </c>
      <c r="C29" s="27"/>
      <c r="D29" s="27"/>
      <c r="E29" s="27"/>
      <c r="F29" s="27"/>
    </row>
  </sheetData>
  <mergeCells count="11">
    <mergeCell ref="A1:F1"/>
    <mergeCell ref="A2:F2"/>
    <mergeCell ref="A4:F4"/>
    <mergeCell ref="A5:E5"/>
    <mergeCell ref="A6:E6"/>
    <mergeCell ref="A7:E7"/>
    <mergeCell ref="A9:F9"/>
    <mergeCell ref="B17:F17"/>
    <mergeCell ref="A19:F19"/>
    <mergeCell ref="A22:F22"/>
    <mergeCell ref="B29:F29"/>
  </mergeCells>
  <conditionalFormatting sqref="C13:F13">
    <cfRule type="expression" priority="2" aboveAverage="0" equalAverage="0" bottom="0" percent="0" rank="0" text="" dxfId="0">
      <formula>C13=MAX($C13:$F13)</formula>
    </cfRule>
  </conditionalFormatting>
  <conditionalFormatting sqref="C14:F14">
    <cfRule type="expression" priority="3" aboveAverage="0" equalAverage="0" bottom="0" percent="0" rank="0" text="" dxfId="0">
      <formula>C14=MIN($C14:$F14)</formula>
    </cfRule>
  </conditionalFormatting>
  <conditionalFormatting sqref="C27:F27">
    <cfRule type="expression" priority="4" aboveAverage="0" equalAverage="0" bottom="0" percent="0" rank="0" text="" dxfId="0">
      <formula>C27=MIN($C27:$F27)</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5" min="2" style="0" width="15"/>
    <col collapsed="false" customWidth="true" hidden="false" outlineLevel="0" max="6" min="6" style="0" width="18"/>
  </cols>
  <sheetData>
    <row r="1" customFormat="false" ht="21.75" hidden="false" customHeight="true" outlineLevel="0" collapsed="false">
      <c r="A1" s="1" t="s">
        <v>58</v>
      </c>
      <c r="B1" s="1"/>
      <c r="C1" s="1"/>
      <c r="D1" s="1"/>
      <c r="E1" s="1"/>
      <c r="F1" s="1"/>
    </row>
    <row r="2" customFormat="false" ht="30" hidden="false" customHeight="true" outlineLevel="0" collapsed="false">
      <c r="A2" s="9" t="s">
        <v>59</v>
      </c>
      <c r="B2" s="9"/>
      <c r="C2" s="9"/>
      <c r="D2" s="9"/>
      <c r="E2" s="9"/>
      <c r="F2" s="9"/>
    </row>
    <row r="4" customFormat="false" ht="19.5" hidden="false" customHeight="true" outlineLevel="0" collapsed="false">
      <c r="A4" s="6" t="s">
        <v>60</v>
      </c>
      <c r="B4" s="6"/>
      <c r="C4" s="6"/>
      <c r="D4" s="6"/>
      <c r="E4" s="6"/>
      <c r="F4" s="6"/>
    </row>
    <row r="5" customFormat="false" ht="15" hidden="false" customHeight="false" outlineLevel="0" collapsed="false">
      <c r="A5" s="10" t="s">
        <v>61</v>
      </c>
      <c r="B5" s="10"/>
      <c r="C5" s="10"/>
      <c r="D5" s="10"/>
      <c r="E5" s="10"/>
      <c r="F5" s="11" t="n">
        <f aca="false">SUM('Claims Experience'!B18:B29)</f>
        <v>6156</v>
      </c>
    </row>
    <row r="6" customFormat="false" ht="15" hidden="false" customHeight="false" outlineLevel="0" collapsed="false">
      <c r="A6" s="10" t="s">
        <v>62</v>
      </c>
      <c r="B6" s="10"/>
      <c r="C6" s="10"/>
      <c r="D6" s="10"/>
      <c r="E6" s="10"/>
      <c r="F6" s="31" t="n">
        <f aca="false">SUM('Claims Experience'!C18:C29)</f>
        <v>229244.67</v>
      </c>
    </row>
    <row r="7" customFormat="false" ht="15" hidden="false" customHeight="false" outlineLevel="0" collapsed="false">
      <c r="A7" s="10" t="s">
        <v>63</v>
      </c>
      <c r="B7" s="10"/>
      <c r="C7" s="10"/>
      <c r="D7" s="10"/>
      <c r="E7" s="10"/>
      <c r="F7" s="12" t="n">
        <f aca="false">IFERROR(F6/F5,0)</f>
        <v>37.2392251461988</v>
      </c>
    </row>
    <row r="8" customFormat="false" ht="15" hidden="false" customHeight="false" outlineLevel="0" collapsed="false">
      <c r="A8" s="10" t="s">
        <v>64</v>
      </c>
      <c r="B8" s="10"/>
      <c r="C8" s="10"/>
      <c r="D8" s="10"/>
      <c r="E8" s="10"/>
      <c r="F8" s="32" t="n">
        <v>1.02</v>
      </c>
    </row>
    <row r="9" customFormat="false" ht="15" hidden="false" customHeight="false" outlineLevel="0" collapsed="false">
      <c r="A9" s="10" t="s">
        <v>65</v>
      </c>
      <c r="B9" s="10"/>
      <c r="C9" s="10"/>
      <c r="D9" s="10"/>
      <c r="E9" s="10"/>
      <c r="F9" s="12" t="n">
        <f aca="false">F7*F8</f>
        <v>37.9840096491228</v>
      </c>
    </row>
    <row r="10" customFormat="false" ht="15" hidden="false" customHeight="false" outlineLevel="0" collapsed="false">
      <c r="A10" s="10" t="s">
        <v>66</v>
      </c>
      <c r="B10" s="10"/>
      <c r="C10" s="10"/>
      <c r="D10" s="10"/>
      <c r="E10" s="10"/>
      <c r="F10" s="33" t="n">
        <v>0.045</v>
      </c>
    </row>
    <row r="11" customFormat="false" ht="15" hidden="false" customHeight="false" outlineLevel="0" collapsed="false">
      <c r="A11" s="10" t="s">
        <v>67</v>
      </c>
      <c r="B11" s="10"/>
      <c r="C11" s="10"/>
      <c r="D11" s="10"/>
      <c r="E11" s="10"/>
      <c r="F11" s="34" t="n">
        <v>18</v>
      </c>
    </row>
    <row r="12" customFormat="false" ht="15" hidden="false" customHeight="false" outlineLevel="0" collapsed="false">
      <c r="A12" s="10" t="s">
        <v>68</v>
      </c>
      <c r="B12" s="10"/>
      <c r="C12" s="10"/>
      <c r="D12" s="10"/>
      <c r="E12" s="10"/>
      <c r="F12" s="35" t="n">
        <f aca="false">(1+F10)^(F11/12)</f>
        <v>1.06825377368863</v>
      </c>
    </row>
    <row r="13" customFormat="false" ht="15" hidden="false" customHeight="false" outlineLevel="0" collapsed="false">
      <c r="A13" s="10" t="s">
        <v>37</v>
      </c>
      <c r="B13" s="10"/>
      <c r="C13" s="10"/>
      <c r="D13" s="10"/>
      <c r="E13" s="10"/>
      <c r="F13" s="12" t="n">
        <f aca="false">F9*F12</f>
        <v>40.5765616475008</v>
      </c>
    </row>
    <row r="14" customFormat="false" ht="15" hidden="false" customHeight="false" outlineLevel="0" collapsed="false">
      <c r="A14" s="10" t="s">
        <v>69</v>
      </c>
      <c r="B14" s="10"/>
      <c r="C14" s="10"/>
      <c r="D14" s="10"/>
      <c r="E14" s="10"/>
      <c r="F14" s="11" t="n">
        <f aca="false">'Claims Experience'!B29</f>
        <v>521</v>
      </c>
    </row>
    <row r="15" customFormat="false" ht="15" hidden="false" customHeight="false" outlineLevel="0" collapsed="false">
      <c r="A15" s="13" t="s">
        <v>38</v>
      </c>
      <c r="B15" s="13"/>
      <c r="C15" s="13"/>
      <c r="D15" s="13"/>
      <c r="E15" s="13"/>
      <c r="F15" s="14" t="n">
        <f aca="false">F13*12*F14</f>
        <v>253684.663420175</v>
      </c>
    </row>
  </sheetData>
  <mergeCells count="14">
    <mergeCell ref="A1:F1"/>
    <mergeCell ref="A2:F2"/>
    <mergeCell ref="A4:F4"/>
    <mergeCell ref="A5:E5"/>
    <mergeCell ref="A6:E6"/>
    <mergeCell ref="A7:E7"/>
    <mergeCell ref="A8:E8"/>
    <mergeCell ref="A9:E9"/>
    <mergeCell ref="A10:E10"/>
    <mergeCell ref="A11:E11"/>
    <mergeCell ref="A12:E12"/>
    <mergeCell ref="A13:E13"/>
    <mergeCell ref="A14:E14"/>
    <mergeCell ref="A15:E1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5" min="2" style="0" width="15"/>
    <col collapsed="false" customWidth="true" hidden="false" outlineLevel="0" max="6" min="6" style="0" width="18"/>
  </cols>
  <sheetData>
    <row r="1" customFormat="false" ht="21.75" hidden="false" customHeight="true" outlineLevel="0" collapsed="false">
      <c r="A1" s="1" t="s">
        <v>70</v>
      </c>
      <c r="B1" s="1"/>
      <c r="C1" s="1"/>
      <c r="D1" s="1"/>
      <c r="E1" s="1"/>
      <c r="F1" s="1"/>
    </row>
    <row r="2" customFormat="false" ht="30" hidden="false" customHeight="true" outlineLevel="0" collapsed="false">
      <c r="A2" s="9" t="s">
        <v>71</v>
      </c>
      <c r="B2" s="9"/>
      <c r="C2" s="9"/>
      <c r="D2" s="9"/>
      <c r="E2" s="9"/>
      <c r="F2" s="9"/>
    </row>
    <row r="4" customFormat="false" ht="19.5" hidden="false" customHeight="true" outlineLevel="0" collapsed="false">
      <c r="A4" s="6" t="s">
        <v>72</v>
      </c>
      <c r="B4" s="6"/>
      <c r="C4" s="6"/>
      <c r="D4" s="6"/>
      <c r="E4" s="6"/>
      <c r="F4" s="6"/>
    </row>
    <row r="5" customFormat="false" ht="15" hidden="false" customHeight="false" outlineLevel="0" collapsed="false">
      <c r="A5" s="10" t="s">
        <v>73</v>
      </c>
      <c r="B5" s="10"/>
      <c r="C5" s="10"/>
      <c r="D5" s="10"/>
      <c r="E5" s="10"/>
      <c r="F5" s="33" t="n">
        <v>0.3</v>
      </c>
    </row>
    <row r="6" customFormat="false" ht="15" hidden="false" customHeight="false" outlineLevel="0" collapsed="false">
      <c r="A6" s="10" t="s">
        <v>74</v>
      </c>
      <c r="B6" s="10"/>
      <c r="C6" s="10"/>
      <c r="D6" s="10"/>
      <c r="E6" s="10"/>
      <c r="F6" s="33" t="n">
        <v>0.25</v>
      </c>
    </row>
    <row r="7" customFormat="false" ht="15" hidden="false" customHeight="false" outlineLevel="0" collapsed="false">
      <c r="A7" s="10" t="s">
        <v>75</v>
      </c>
      <c r="B7" s="10"/>
      <c r="C7" s="10"/>
      <c r="D7" s="10"/>
      <c r="E7" s="10"/>
      <c r="F7" s="33" t="n">
        <v>0.35</v>
      </c>
    </row>
    <row r="8" customFormat="false" ht="15" hidden="false" customHeight="false" outlineLevel="0" collapsed="false">
      <c r="A8" s="10" t="s">
        <v>76</v>
      </c>
      <c r="B8" s="10"/>
      <c r="C8" s="10"/>
      <c r="D8" s="10"/>
      <c r="E8" s="10"/>
      <c r="F8" s="33" t="n">
        <v>0.1</v>
      </c>
    </row>
    <row r="9" customFormat="false" ht="15" hidden="false" customHeight="false" outlineLevel="0" collapsed="false">
      <c r="A9" s="10" t="s">
        <v>77</v>
      </c>
      <c r="B9" s="10"/>
      <c r="C9" s="10"/>
      <c r="D9" s="10"/>
      <c r="E9" s="10"/>
      <c r="F9" s="36" t="n">
        <f aca="false">SUM(F5:F8)</f>
        <v>1</v>
      </c>
    </row>
    <row r="11" customFormat="false" ht="19.5" hidden="false" customHeight="true" outlineLevel="0" collapsed="false">
      <c r="A11" s="6" t="s">
        <v>78</v>
      </c>
      <c r="B11" s="6"/>
      <c r="C11" s="6"/>
      <c r="D11" s="6"/>
      <c r="E11" s="6"/>
      <c r="F11" s="6"/>
    </row>
    <row r="12" customFormat="false" ht="30" hidden="false" customHeight="true" outlineLevel="0" collapsed="false">
      <c r="A12" s="9" t="s">
        <v>79</v>
      </c>
      <c r="B12" s="9"/>
      <c r="C12" s="9"/>
      <c r="D12" s="9"/>
      <c r="E12" s="9"/>
      <c r="F12" s="9"/>
    </row>
    <row r="14" customFormat="false" ht="31.5" hidden="false" customHeight="true" outlineLevel="0" collapsed="false">
      <c r="A14" s="15" t="s">
        <v>80</v>
      </c>
      <c r="B14" s="15" t="s">
        <v>41</v>
      </c>
      <c r="C14" s="16" t="s">
        <v>42</v>
      </c>
      <c r="D14" s="17" t="s">
        <v>16</v>
      </c>
      <c r="E14" s="18" t="s">
        <v>18</v>
      </c>
      <c r="F14" s="19" t="s">
        <v>20</v>
      </c>
    </row>
    <row r="15" customFormat="false" ht="27.75" hidden="false" customHeight="true" outlineLevel="0" collapsed="false">
      <c r="A15" s="20" t="s">
        <v>43</v>
      </c>
      <c r="B15" s="21"/>
      <c r="C15" s="21" t="s">
        <v>81</v>
      </c>
      <c r="D15" s="21" t="s">
        <v>82</v>
      </c>
      <c r="E15" s="21" t="s">
        <v>83</v>
      </c>
      <c r="F15" s="21" t="s">
        <v>84</v>
      </c>
    </row>
    <row r="16" customFormat="false" ht="15" hidden="false" customHeight="false" outlineLevel="0" collapsed="false">
      <c r="A16" s="22" t="s">
        <v>44</v>
      </c>
      <c r="B16" s="23" t="n">
        <v>1</v>
      </c>
      <c r="C16" s="23" t="n">
        <f aca="false">IFERROR(SUM('Claims Detail'!$J:$J)/SUM('Claims Detail'!$I:$I),1)</f>
        <v>1.00826519121036</v>
      </c>
      <c r="D16" s="23" t="n">
        <f aca="false">IFERROR(SUM('Claims Detail'!$M:$M)/SUM('Claims Detail'!$I:$I),1)</f>
        <v>0.941424735819347</v>
      </c>
      <c r="E16" s="23" t="n">
        <f aca="false">IFERROR(SUM('Claims Detail'!$P:$P)/SUM('Claims Detail'!$I:$I),1)</f>
        <v>0.808054645493985</v>
      </c>
      <c r="F16" s="23" t="n">
        <f aca="false">IFERROR(SUM('Claims Detail'!$S:$S)/SUM('Claims Detail'!$I:$I),1)</f>
        <v>0.873621473342516</v>
      </c>
    </row>
    <row r="17" customFormat="false" ht="15" hidden="false" customHeight="false" outlineLevel="0" collapsed="false">
      <c r="A17" s="22" t="s">
        <v>45</v>
      </c>
      <c r="B17" s="24" t="n">
        <v>0</v>
      </c>
      <c r="C17" s="24" t="n">
        <f aca="false">1-C16</f>
        <v>-0.00826519121036329</v>
      </c>
      <c r="D17" s="24" t="n">
        <f aca="false">1-D16</f>
        <v>0.0585752641806535</v>
      </c>
      <c r="E17" s="24" t="n">
        <f aca="false">1-E16</f>
        <v>0.191945354506015</v>
      </c>
      <c r="F17" s="24" t="n">
        <f aca="false">1-F16</f>
        <v>0.126378526657484</v>
      </c>
    </row>
    <row r="18" customFormat="false" ht="19.5" hidden="false" customHeight="true" outlineLevel="0" collapsed="false">
      <c r="A18" s="6" t="s">
        <v>85</v>
      </c>
      <c r="B18" s="6"/>
      <c r="C18" s="6"/>
      <c r="D18" s="6"/>
      <c r="E18" s="6"/>
      <c r="F18" s="6"/>
    </row>
    <row r="19" customFormat="false" ht="15" hidden="false" customHeight="false" outlineLevel="0" collapsed="false">
      <c r="A19" s="37" t="s">
        <v>86</v>
      </c>
      <c r="B19" s="26" t="n">
        <f aca="false">Underwriting!$F$15*$F$5</f>
        <v>76105.3990260525</v>
      </c>
      <c r="C19" s="26" t="n">
        <f aca="false">$B19*C$16</f>
        <v>76734.4247011438</v>
      </c>
      <c r="D19" s="26" t="n">
        <f aca="false">$B19*D$16</f>
        <v>71647.5051725274</v>
      </c>
      <c r="E19" s="26" t="n">
        <f aca="false">$B19*E$16</f>
        <v>61497.3212301751</v>
      </c>
      <c r="F19" s="26" t="n">
        <f aca="false">$B19*F$16</f>
        <v>66487.31082646</v>
      </c>
    </row>
    <row r="20" customFormat="false" ht="15" hidden="false" customHeight="false" outlineLevel="0" collapsed="false">
      <c r="A20" s="37" t="s">
        <v>87</v>
      </c>
      <c r="B20" s="26" t="n">
        <f aca="false">Underwriting!$F$15*$F$6</f>
        <v>63421.1658550437</v>
      </c>
      <c r="C20" s="26" t="n">
        <f aca="false">$B20*C$16</f>
        <v>63945.3539176198</v>
      </c>
      <c r="D20" s="26" t="n">
        <f aca="false">$B20*D$16</f>
        <v>59706.2543104395</v>
      </c>
      <c r="E20" s="26" t="n">
        <f aca="false">$B20*E$16</f>
        <v>51247.7676918126</v>
      </c>
      <c r="F20" s="26" t="n">
        <f aca="false">$B20*F$16</f>
        <v>55406.0923553834</v>
      </c>
    </row>
    <row r="21" customFormat="false" ht="15" hidden="false" customHeight="false" outlineLevel="0" collapsed="false">
      <c r="A21" s="37" t="s">
        <v>88</v>
      </c>
      <c r="B21" s="26" t="n">
        <f aca="false">Underwriting!$F$15*$F$7</f>
        <v>88789.6321970612</v>
      </c>
      <c r="C21" s="26" t="n">
        <f aca="false">$B21*C$16</f>
        <v>89523.4954846678</v>
      </c>
      <c r="D21" s="26" t="n">
        <f aca="false">$B21*D$16</f>
        <v>83588.7560346153</v>
      </c>
      <c r="E21" s="26" t="n">
        <f aca="false">$B21*E$16</f>
        <v>71746.8747685376</v>
      </c>
      <c r="F21" s="26" t="n">
        <f aca="false">$B21*F$16</f>
        <v>77568.5292975367</v>
      </c>
    </row>
    <row r="22" customFormat="false" ht="15" hidden="false" customHeight="false" outlineLevel="0" collapsed="false">
      <c r="A22" s="37" t="s">
        <v>89</v>
      </c>
      <c r="B22" s="26" t="n">
        <f aca="false">Underwriting!$F$15*$F$8</f>
        <v>25368.4663420175</v>
      </c>
      <c r="C22" s="26" t="n">
        <f aca="false">$B22*C$16</f>
        <v>25578.1415670479</v>
      </c>
      <c r="D22" s="26" t="n">
        <f aca="false">$B22*D$16</f>
        <v>23882.5017241758</v>
      </c>
      <c r="E22" s="26" t="n">
        <f aca="false">$B22*E$16</f>
        <v>20499.107076725</v>
      </c>
      <c r="F22" s="26" t="n">
        <f aca="false">$B22*F$16</f>
        <v>22162.4369421534</v>
      </c>
    </row>
    <row r="23" customFormat="false" ht="15" hidden="false" customHeight="false" outlineLevel="0" collapsed="false">
      <c r="A23" s="22" t="s">
        <v>90</v>
      </c>
      <c r="B23" s="25" t="n">
        <f aca="false">SUM(B19:B22)</f>
        <v>253684.663420175</v>
      </c>
      <c r="C23" s="25" t="n">
        <f aca="false">SUM(C19:C22)</f>
        <v>255781.415670479</v>
      </c>
      <c r="D23" s="25" t="n">
        <f aca="false">SUM(D19:D22)</f>
        <v>238825.017241758</v>
      </c>
      <c r="E23" s="25" t="n">
        <f aca="false">SUM(E19:E22)</f>
        <v>204991.07076725</v>
      </c>
      <c r="F23" s="25" t="n">
        <f aca="false">SUM(F19:F22)</f>
        <v>221624.369421533</v>
      </c>
    </row>
    <row r="24" customFormat="false" ht="15" hidden="false" customHeight="false" outlineLevel="0" collapsed="false">
      <c r="A24" s="2" t="s">
        <v>91</v>
      </c>
      <c r="B24" s="2"/>
      <c r="C24" s="2"/>
      <c r="D24" s="2"/>
      <c r="E24" s="2"/>
      <c r="F24" s="2"/>
    </row>
    <row r="26" customFormat="false" ht="15" hidden="false" customHeight="false" outlineLevel="0" collapsed="false">
      <c r="A26" s="20" t="s">
        <v>47</v>
      </c>
      <c r="B26" s="26" t="n">
        <v>0</v>
      </c>
      <c r="C26" s="26" t="n">
        <f aca="false">$B$23-C23</f>
        <v>-2096.75225030445</v>
      </c>
      <c r="D26" s="26" t="n">
        <f aca="false">$B$23-D23</f>
        <v>14859.6461784169</v>
      </c>
      <c r="E26" s="26" t="n">
        <f aca="false">$B$23-E23</f>
        <v>48693.5926529246</v>
      </c>
      <c r="F26" s="26" t="n">
        <f aca="false">$B$23-F23</f>
        <v>32060.2939986415</v>
      </c>
    </row>
    <row r="28" customFormat="false" ht="15" hidden="false" customHeight="false" outlineLevel="0" collapsed="false">
      <c r="A28" s="20" t="s">
        <v>48</v>
      </c>
      <c r="B28" s="27" t="str">
        <f aca="false">IF(AND(C17&gt;=D17,C17&gt;=E17,C17&gt;=F17),"Incumbent Renewal",IF(AND(D17&gt;=C17,D17&gt;=E17,D17&gt;=F17),"Vendor A",IF(AND(E17&gt;=C17,E17&gt;=D17,E17&gt;=F17),"Vendor B","Vendor C")))</f>
        <v>Vendor B</v>
      </c>
      <c r="C28" s="27"/>
      <c r="D28" s="27"/>
      <c r="E28" s="27"/>
      <c r="F28" s="27"/>
    </row>
  </sheetData>
  <mergeCells count="13">
    <mergeCell ref="A1:F1"/>
    <mergeCell ref="A2:F2"/>
    <mergeCell ref="A4:F4"/>
    <mergeCell ref="A5:E5"/>
    <mergeCell ref="A6:E6"/>
    <mergeCell ref="A7:E7"/>
    <mergeCell ref="A8:E8"/>
    <mergeCell ref="A9:E9"/>
    <mergeCell ref="A11:F11"/>
    <mergeCell ref="A12:F12"/>
    <mergeCell ref="A18:F18"/>
    <mergeCell ref="A24:F24"/>
    <mergeCell ref="B28:F28"/>
  </mergeCells>
  <conditionalFormatting sqref="F9">
    <cfRule type="expression" priority="2" aboveAverage="0" equalAverage="0" bottom="0" percent="0" rank="0" text="" dxfId="1">
      <formula>ABS(F9-1)&gt;0.001</formula>
    </cfRule>
  </conditionalFormatting>
  <conditionalFormatting sqref="C17:F17">
    <cfRule type="expression" priority="3" aboveAverage="0" equalAverage="0" bottom="0" percent="0" rank="0" text="" dxfId="0">
      <formula>C17=MAX($C17:$F17)</formula>
    </cfRule>
  </conditionalFormatting>
  <conditionalFormatting sqref="C23:F23">
    <cfRule type="expression" priority="4" aboveAverage="0" equalAverage="0" bottom="0" percent="0" rank="0" text="" dxfId="0">
      <formula>C23=MIN($C23:$F23)</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3" min="2" style="0" width="26"/>
    <col collapsed="false" customWidth="true" hidden="false" outlineLevel="0" max="4" min="4" style="0" width="30"/>
    <col collapsed="false" customWidth="true" hidden="false" outlineLevel="0" max="5" min="5" style="0" width="26"/>
  </cols>
  <sheetData>
    <row r="1" customFormat="false" ht="21.75" hidden="false" customHeight="true" outlineLevel="0" collapsed="false">
      <c r="A1" s="1" t="s">
        <v>92</v>
      </c>
      <c r="B1" s="1"/>
      <c r="C1" s="1"/>
      <c r="D1" s="1"/>
      <c r="E1" s="1"/>
    </row>
    <row r="2" customFormat="false" ht="33.75" hidden="false" customHeight="true" outlineLevel="0" collapsed="false">
      <c r="A2" s="9" t="s">
        <v>93</v>
      </c>
      <c r="B2" s="9"/>
      <c r="C2" s="9"/>
      <c r="D2" s="9"/>
      <c r="E2" s="9"/>
    </row>
    <row r="4" customFormat="false" ht="24" hidden="false" customHeight="true" outlineLevel="0" collapsed="false">
      <c r="A4" s="15" t="s">
        <v>94</v>
      </c>
      <c r="B4" s="16" t="s">
        <v>95</v>
      </c>
      <c r="C4" s="17" t="s">
        <v>16</v>
      </c>
      <c r="D4" s="18" t="s">
        <v>18</v>
      </c>
      <c r="E4" s="19" t="s">
        <v>20</v>
      </c>
    </row>
    <row r="5" customFormat="false" ht="30" hidden="false" customHeight="true" outlineLevel="0" collapsed="false">
      <c r="A5" s="38" t="s">
        <v>96</v>
      </c>
      <c r="B5" s="39" t="s">
        <v>97</v>
      </c>
      <c r="C5" s="39" t="s">
        <v>98</v>
      </c>
      <c r="D5" s="39" t="s">
        <v>98</v>
      </c>
      <c r="E5" s="39" t="s">
        <v>98</v>
      </c>
    </row>
    <row r="6" customFormat="false" ht="30" hidden="false" customHeight="true" outlineLevel="0" collapsed="false">
      <c r="A6" s="38" t="s">
        <v>99</v>
      </c>
      <c r="B6" s="39" t="s">
        <v>100</v>
      </c>
      <c r="C6" s="39" t="s">
        <v>98</v>
      </c>
      <c r="D6" s="40" t="s">
        <v>101</v>
      </c>
      <c r="E6" s="39" t="s">
        <v>98</v>
      </c>
    </row>
    <row r="7" customFormat="false" ht="30" hidden="false" customHeight="true" outlineLevel="0" collapsed="false">
      <c r="A7" s="38" t="s">
        <v>102</v>
      </c>
      <c r="B7" s="39" t="s">
        <v>103</v>
      </c>
      <c r="C7" s="39" t="s">
        <v>98</v>
      </c>
      <c r="D7" s="39" t="s">
        <v>98</v>
      </c>
      <c r="E7" s="39" t="s">
        <v>98</v>
      </c>
    </row>
    <row r="8" customFormat="false" ht="30" hidden="false" customHeight="true" outlineLevel="0" collapsed="false">
      <c r="A8" s="38" t="s">
        <v>104</v>
      </c>
      <c r="B8" s="39" t="s">
        <v>105</v>
      </c>
      <c r="C8" s="39" t="s">
        <v>98</v>
      </c>
      <c r="D8" s="39" t="s">
        <v>98</v>
      </c>
      <c r="E8" s="39" t="s">
        <v>98</v>
      </c>
    </row>
    <row r="9" customFormat="false" ht="30" hidden="false" customHeight="true" outlineLevel="0" collapsed="false">
      <c r="A9" s="38" t="s">
        <v>106</v>
      </c>
      <c r="B9" s="39" t="s">
        <v>107</v>
      </c>
      <c r="C9" s="39" t="s">
        <v>98</v>
      </c>
      <c r="D9" s="39" t="s">
        <v>98</v>
      </c>
      <c r="E9" s="39" t="s">
        <v>98</v>
      </c>
    </row>
    <row r="10" customFormat="false" ht="30" hidden="false" customHeight="true" outlineLevel="0" collapsed="false">
      <c r="A10" s="38" t="s">
        <v>108</v>
      </c>
      <c r="B10" s="39" t="s">
        <v>109</v>
      </c>
      <c r="C10" s="39" t="s">
        <v>98</v>
      </c>
      <c r="D10" s="39" t="s">
        <v>98</v>
      </c>
      <c r="E10" s="39" t="s">
        <v>98</v>
      </c>
    </row>
    <row r="11" customFormat="false" ht="30" hidden="false" customHeight="true" outlineLevel="0" collapsed="false">
      <c r="A11" s="38" t="s">
        <v>110</v>
      </c>
      <c r="B11" s="39" t="s">
        <v>111</v>
      </c>
      <c r="C11" s="39" t="s">
        <v>98</v>
      </c>
      <c r="D11" s="39" t="s">
        <v>98</v>
      </c>
      <c r="E11" s="39" t="s">
        <v>98</v>
      </c>
    </row>
    <row r="12" customFormat="false" ht="30" hidden="false" customHeight="true" outlineLevel="0" collapsed="false">
      <c r="A12" s="38" t="s">
        <v>112</v>
      </c>
      <c r="B12" s="39" t="s">
        <v>111</v>
      </c>
      <c r="C12" s="39" t="s">
        <v>98</v>
      </c>
      <c r="D12" s="39" t="s">
        <v>98</v>
      </c>
      <c r="E12" s="39" t="s">
        <v>98</v>
      </c>
    </row>
    <row r="13" customFormat="false" ht="30" hidden="false" customHeight="true" outlineLevel="0" collapsed="false">
      <c r="A13" s="38" t="s">
        <v>113</v>
      </c>
      <c r="B13" s="39" t="s">
        <v>105</v>
      </c>
      <c r="C13" s="39" t="s">
        <v>98</v>
      </c>
      <c r="D13" s="40" t="s">
        <v>114</v>
      </c>
      <c r="E13" s="39" t="s">
        <v>98</v>
      </c>
    </row>
    <row r="14" customFormat="false" ht="30" hidden="false" customHeight="true" outlineLevel="0" collapsed="false">
      <c r="A14" s="38" t="s">
        <v>115</v>
      </c>
      <c r="B14" s="39" t="s">
        <v>116</v>
      </c>
      <c r="C14" s="39" t="s">
        <v>98</v>
      </c>
      <c r="D14" s="39" t="s">
        <v>98</v>
      </c>
      <c r="E14" s="39" t="s">
        <v>98</v>
      </c>
    </row>
    <row r="15" customFormat="false" ht="30" hidden="false" customHeight="true" outlineLevel="0" collapsed="false">
      <c r="A15" s="38" t="s">
        <v>117</v>
      </c>
      <c r="B15" s="39" t="s">
        <v>118</v>
      </c>
      <c r="C15" s="40" t="s">
        <v>119</v>
      </c>
      <c r="D15" s="40" t="s">
        <v>119</v>
      </c>
      <c r="E15" s="39" t="s">
        <v>98</v>
      </c>
    </row>
    <row r="16" customFormat="false" ht="30" hidden="false" customHeight="true" outlineLevel="0" collapsed="false">
      <c r="A16" s="38" t="s">
        <v>120</v>
      </c>
      <c r="B16" s="39" t="s">
        <v>121</v>
      </c>
      <c r="C16" s="39" t="s">
        <v>98</v>
      </c>
      <c r="D16" s="39" t="s">
        <v>98</v>
      </c>
      <c r="E16" s="39" t="s">
        <v>98</v>
      </c>
    </row>
    <row r="17" customFormat="false" ht="30" hidden="false" customHeight="true" outlineLevel="0" collapsed="false">
      <c r="A17" s="38" t="s">
        <v>122</v>
      </c>
      <c r="B17" s="39" t="s">
        <v>123</v>
      </c>
      <c r="C17" s="39" t="s">
        <v>98</v>
      </c>
      <c r="D17" s="40" t="s">
        <v>124</v>
      </c>
      <c r="E17" s="39" t="s">
        <v>98</v>
      </c>
    </row>
    <row r="19" customFormat="false" ht="19.5" hidden="false" customHeight="true" outlineLevel="0" collapsed="false">
      <c r="A19" s="22" t="s">
        <v>50</v>
      </c>
      <c r="B19" s="41"/>
      <c r="C19" s="42" t="str">
        <f aca="false">COUNTIF(C5:C17,"Full Match*")&amp;" of 13"</f>
        <v>12 of 13</v>
      </c>
      <c r="D19" s="42" t="str">
        <f aca="false">COUNTIF(D5:D17,"Full Match*")&amp;" of 13"</f>
        <v>9 of 13</v>
      </c>
      <c r="E19" s="42" t="str">
        <f aca="false">COUNTIF(E5:E17,"Full Match*")&amp;" of 13"</f>
        <v>13 of 13</v>
      </c>
    </row>
  </sheetData>
  <mergeCells count="2">
    <mergeCell ref="A1:E1"/>
    <mergeCell ref="A2:E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5" min="2" style="0" width="15"/>
    <col collapsed="false" customWidth="true" hidden="false" outlineLevel="0" max="6" min="6" style="0" width="18"/>
  </cols>
  <sheetData>
    <row r="1" customFormat="false" ht="21.75" hidden="false" customHeight="true" outlineLevel="0" collapsed="false">
      <c r="A1" s="1" t="s">
        <v>125</v>
      </c>
      <c r="B1" s="1"/>
      <c r="C1" s="1"/>
      <c r="D1" s="1"/>
      <c r="E1" s="1"/>
      <c r="F1" s="1"/>
    </row>
    <row r="2" customFormat="false" ht="30" hidden="false" customHeight="true" outlineLevel="0" collapsed="false">
      <c r="A2" s="9" t="s">
        <v>126</v>
      </c>
      <c r="B2" s="9"/>
      <c r="C2" s="9"/>
      <c r="D2" s="9"/>
      <c r="E2" s="9"/>
      <c r="F2" s="9"/>
    </row>
    <row r="4" customFormat="false" ht="19.5" hidden="false" customHeight="true" outlineLevel="0" collapsed="false">
      <c r="A4" s="6" t="s">
        <v>127</v>
      </c>
      <c r="B4" s="6"/>
      <c r="C4" s="6"/>
      <c r="D4" s="6"/>
      <c r="E4" s="6"/>
      <c r="F4" s="6"/>
    </row>
    <row r="5" customFormat="false" ht="33.75" hidden="false" customHeight="true" outlineLevel="0" collapsed="false">
      <c r="A5" s="9" t="s">
        <v>128</v>
      </c>
      <c r="B5" s="9"/>
      <c r="C5" s="9"/>
      <c r="D5" s="9"/>
      <c r="E5" s="9"/>
      <c r="F5" s="9"/>
    </row>
    <row r="7" customFormat="false" ht="27.75" hidden="false" customHeight="true" outlineLevel="0" collapsed="false">
      <c r="A7" s="20" t="s">
        <v>43</v>
      </c>
      <c r="B7" s="21"/>
      <c r="C7" s="21" t="s">
        <v>81</v>
      </c>
      <c r="D7" s="21" t="s">
        <v>82</v>
      </c>
      <c r="E7" s="21" t="s">
        <v>83</v>
      </c>
      <c r="F7" s="21" t="s">
        <v>84</v>
      </c>
    </row>
    <row r="8" customFormat="false" ht="15" hidden="false" customHeight="false" outlineLevel="0" collapsed="false">
      <c r="A8" s="22" t="s">
        <v>53</v>
      </c>
      <c r="B8" s="29"/>
      <c r="C8" s="29" t="n">
        <v>0</v>
      </c>
      <c r="D8" s="29" t="n">
        <f aca="false">'Network Disruption'!B41</f>
        <v>0</v>
      </c>
      <c r="E8" s="29" t="n">
        <f aca="false">'Network Disruption'!C41</f>
        <v>9</v>
      </c>
      <c r="F8" s="29" t="n">
        <f aca="false">'Network Disruption'!D41</f>
        <v>3</v>
      </c>
    </row>
    <row r="9" customFormat="false" ht="15" hidden="false" customHeight="false" outlineLevel="0" collapsed="false">
      <c r="A9" s="22" t="s">
        <v>54</v>
      </c>
      <c r="B9" s="29"/>
      <c r="C9" s="29" t="n">
        <v>0</v>
      </c>
      <c r="D9" s="29" t="n">
        <f aca="false">'Network Disruption'!B49</f>
        <v>0</v>
      </c>
      <c r="E9" s="29" t="n">
        <f aca="false">'Network Disruption'!C49</f>
        <v>26</v>
      </c>
      <c r="F9" s="29" t="n">
        <f aca="false">'Network Disruption'!D49</f>
        <v>9</v>
      </c>
    </row>
    <row r="10" customFormat="false" ht="15" hidden="false" customHeight="false" outlineLevel="0" collapsed="false">
      <c r="A10" s="22" t="s">
        <v>55</v>
      </c>
      <c r="B10" s="30"/>
      <c r="C10" s="30" t="n">
        <v>0</v>
      </c>
      <c r="D10" s="30" t="n">
        <f aca="false">'Network Disruption'!B57</f>
        <v>0</v>
      </c>
      <c r="E10" s="30" t="n">
        <f aca="false">'Network Disruption'!C57</f>
        <v>6851.86</v>
      </c>
      <c r="F10" s="30" t="n">
        <f aca="false">'Network Disruption'!D57</f>
        <v>9115.77</v>
      </c>
    </row>
    <row r="11" customFormat="false" ht="15" hidden="false" customHeight="false" outlineLevel="0" collapsed="false">
      <c r="A11" s="22" t="s">
        <v>56</v>
      </c>
      <c r="B11" s="24"/>
      <c r="C11" s="24" t="n">
        <v>0</v>
      </c>
      <c r="D11" s="24" t="n">
        <f aca="false">'Network Disruption'!B65</f>
        <v>0</v>
      </c>
      <c r="E11" s="24" t="n">
        <f aca="false">'Network Disruption'!C65</f>
        <v>0.15288573253777</v>
      </c>
      <c r="F11" s="24" t="n">
        <f aca="false">'Network Disruption'!D65</f>
        <v>0.203400415959437</v>
      </c>
    </row>
    <row r="13" customFormat="false" ht="15" hidden="false" customHeight="false" outlineLevel="0" collapsed="false">
      <c r="A13" s="20" t="s">
        <v>57</v>
      </c>
      <c r="B13" s="27" t="str">
        <f aca="false">IF(AND(C11&lt;=D11,C11&lt;=E11,C11&lt;=F11),"Incumbent Renewal",IF(AND(D11&lt;=C11,D11&lt;=E11,D11&lt;=F11),"Vendor A",IF(AND(E11&lt;=C11,E11&lt;=D11,E11&lt;=F11),"Vendor B","Vendor C")))</f>
        <v>Incumbent Renewal</v>
      </c>
      <c r="C13" s="27"/>
      <c r="D13" s="27"/>
      <c r="E13" s="27"/>
      <c r="F13" s="27"/>
    </row>
  </sheetData>
  <mergeCells count="5">
    <mergeCell ref="A1:F1"/>
    <mergeCell ref="A2:F2"/>
    <mergeCell ref="A4:F4"/>
    <mergeCell ref="A5:F5"/>
    <mergeCell ref="B13:F13"/>
  </mergeCells>
  <conditionalFormatting sqref="C11:F11">
    <cfRule type="expression" priority="2" aboveAverage="0" equalAverage="0" bottom="0" percent="0" rank="0" text="" dxfId="0">
      <formula>C11=MIN($C11:$F11)</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2" min="1" style="0" width="11"/>
    <col collapsed="false" customWidth="true" hidden="false" outlineLevel="0" max="3" min="3" style="0" width="18"/>
    <col collapsed="false" customWidth="true" hidden="false" outlineLevel="0" max="4" min="4" style="0" width="26"/>
    <col collapsed="false" customWidth="true" hidden="false" outlineLevel="0" max="5" min="5" style="0" width="14"/>
    <col collapsed="false" customWidth="true" hidden="false" outlineLevel="0" max="6" min="6" style="0" width="30"/>
    <col collapsed="false" customWidth="true" hidden="false" outlineLevel="0" max="7" min="7" style="0" width="12"/>
    <col collapsed="false" customWidth="true" hidden="false" outlineLevel="0" max="8" min="8" style="0" width="13"/>
    <col collapsed="false" customWidth="true" hidden="false" outlineLevel="0" max="10" min="9" style="0" width="15"/>
    <col collapsed="false" customWidth="true" hidden="false" outlineLevel="0" max="11" min="11" style="0" width="12"/>
    <col collapsed="false" customWidth="true" hidden="false" outlineLevel="0" max="12" min="12" style="0" width="11"/>
    <col collapsed="false" customWidth="true" hidden="false" outlineLevel="0" max="13" min="13" style="0" width="15"/>
    <col collapsed="false" customWidth="true" hidden="false" outlineLevel="0" max="14" min="14" style="0" width="12"/>
    <col collapsed="false" customWidth="true" hidden="false" outlineLevel="0" max="15" min="15" style="0" width="11"/>
    <col collapsed="false" customWidth="true" hidden="false" outlineLevel="0" max="16" min="16" style="0" width="15"/>
    <col collapsed="false" customWidth="true" hidden="false" outlineLevel="0" max="17" min="17" style="0" width="12"/>
    <col collapsed="false" customWidth="true" hidden="false" outlineLevel="0" max="18" min="18" style="0" width="11"/>
    <col collapsed="false" customWidth="true" hidden="false" outlineLevel="0" max="19" min="19" style="0" width="15"/>
    <col collapsed="false" customWidth="true" hidden="false" outlineLevel="0" max="20" min="20" style="0" width="12"/>
    <col collapsed="false" customWidth="true" hidden="false" outlineLevel="0" max="21" min="21" style="0" width="11"/>
    <col collapsed="false" customWidth="true" hidden="false" outlineLevel="0" max="24" min="22" style="0" width="12"/>
  </cols>
  <sheetData>
    <row r="1" customFormat="false" ht="21.75" hidden="false" customHeight="true" outlineLevel="0" collapsed="false">
      <c r="A1" s="1" t="s">
        <v>129</v>
      </c>
      <c r="B1" s="1"/>
      <c r="C1" s="1"/>
      <c r="D1" s="1"/>
      <c r="E1" s="1"/>
      <c r="F1" s="1"/>
      <c r="G1" s="1"/>
      <c r="H1" s="1"/>
      <c r="I1" s="1"/>
      <c r="J1" s="1"/>
      <c r="K1" s="1"/>
      <c r="L1" s="1"/>
      <c r="M1" s="1"/>
      <c r="N1" s="1"/>
      <c r="O1" s="1"/>
      <c r="P1" s="1"/>
      <c r="Q1" s="1"/>
      <c r="R1" s="1"/>
      <c r="S1" s="1"/>
      <c r="T1" s="1"/>
      <c r="U1" s="1"/>
      <c r="V1" s="1"/>
      <c r="W1" s="1"/>
      <c r="X1" s="1"/>
    </row>
    <row r="2" customFormat="false" ht="31.5" hidden="false" customHeight="true" outlineLevel="0" collapsed="false">
      <c r="A2" s="15" t="s">
        <v>130</v>
      </c>
      <c r="B2" s="15" t="s">
        <v>131</v>
      </c>
      <c r="C2" s="15" t="s">
        <v>80</v>
      </c>
      <c r="D2" s="15" t="s">
        <v>132</v>
      </c>
      <c r="E2" s="15" t="s">
        <v>133</v>
      </c>
      <c r="F2" s="15" t="s">
        <v>134</v>
      </c>
      <c r="G2" s="15" t="s">
        <v>135</v>
      </c>
      <c r="H2" s="15" t="s">
        <v>136</v>
      </c>
      <c r="I2" s="15" t="s">
        <v>137</v>
      </c>
      <c r="J2" s="16" t="s">
        <v>138</v>
      </c>
      <c r="K2" s="16" t="s">
        <v>139</v>
      </c>
      <c r="L2" s="16" t="s">
        <v>140</v>
      </c>
      <c r="M2" s="17" t="s">
        <v>141</v>
      </c>
      <c r="N2" s="17" t="s">
        <v>142</v>
      </c>
      <c r="O2" s="17" t="s">
        <v>143</v>
      </c>
      <c r="P2" s="18" t="s">
        <v>144</v>
      </c>
      <c r="Q2" s="18" t="s">
        <v>145</v>
      </c>
      <c r="R2" s="18" t="s">
        <v>146</v>
      </c>
      <c r="S2" s="19" t="s">
        <v>147</v>
      </c>
      <c r="T2" s="19" t="s">
        <v>148</v>
      </c>
      <c r="U2" s="19" t="s">
        <v>149</v>
      </c>
      <c r="V2" s="17" t="s">
        <v>150</v>
      </c>
      <c r="W2" s="18" t="s">
        <v>151</v>
      </c>
      <c r="X2" s="19" t="s">
        <v>152</v>
      </c>
    </row>
    <row r="3" customFormat="false" ht="15" hidden="false" customHeight="false" outlineLevel="0" collapsed="false">
      <c r="A3" s="37" t="s">
        <v>153</v>
      </c>
      <c r="B3" s="37" t="s">
        <v>154</v>
      </c>
      <c r="C3" s="37" t="s">
        <v>87</v>
      </c>
      <c r="D3" s="37" t="s">
        <v>155</v>
      </c>
      <c r="E3" s="37" t="s">
        <v>156</v>
      </c>
      <c r="F3" s="37" t="s">
        <v>157</v>
      </c>
      <c r="G3" s="43" t="n">
        <v>45936</v>
      </c>
      <c r="H3" s="26" t="n">
        <v>203.43</v>
      </c>
      <c r="I3" s="26" t="n">
        <v>174.82</v>
      </c>
      <c r="J3" s="26" t="n">
        <v>174.24</v>
      </c>
      <c r="K3" s="26" t="n">
        <f aca="false">I3-J3</f>
        <v>0.579999999999984</v>
      </c>
      <c r="L3" s="44" t="n">
        <f aca="false">IFERROR(K3/I3,0)</f>
        <v>0.00331769820386674</v>
      </c>
      <c r="M3" s="26" t="n">
        <v>160.96</v>
      </c>
      <c r="N3" s="26" t="n">
        <f aca="false">I3-M3</f>
        <v>13.86</v>
      </c>
      <c r="O3" s="44" t="n">
        <f aca="false">IFERROR(N3/I3,0)</f>
        <v>0.0792815467337832</v>
      </c>
      <c r="P3" s="26" t="n">
        <v>138.48</v>
      </c>
      <c r="Q3" s="26" t="n">
        <f aca="false">I3-P3</f>
        <v>36.34</v>
      </c>
      <c r="R3" s="44" t="n">
        <f aca="false">IFERROR(Q3/I3,0)</f>
        <v>0.207870952980208</v>
      </c>
      <c r="S3" s="26" t="n">
        <v>155.98</v>
      </c>
      <c r="T3" s="26" t="n">
        <f aca="false">I3-S3</f>
        <v>18.84</v>
      </c>
      <c r="U3" s="44" t="n">
        <f aca="false">IFERROR(T3/I3,0)</f>
        <v>0.107767989932502</v>
      </c>
      <c r="V3" s="45" t="s">
        <v>103</v>
      </c>
      <c r="W3" s="45" t="s">
        <v>158</v>
      </c>
      <c r="X3" s="45" t="s">
        <v>158</v>
      </c>
    </row>
    <row r="4" customFormat="false" ht="15" hidden="false" customHeight="false" outlineLevel="0" collapsed="false">
      <c r="A4" s="37" t="s">
        <v>159</v>
      </c>
      <c r="B4" s="37" t="s">
        <v>160</v>
      </c>
      <c r="C4" s="37" t="s">
        <v>87</v>
      </c>
      <c r="D4" s="37" t="s">
        <v>155</v>
      </c>
      <c r="E4" s="37" t="s">
        <v>156</v>
      </c>
      <c r="F4" s="37" t="s">
        <v>161</v>
      </c>
      <c r="G4" s="43" t="n">
        <v>45878</v>
      </c>
      <c r="H4" s="26" t="n">
        <v>208.5</v>
      </c>
      <c r="I4" s="26" t="n">
        <v>170.36</v>
      </c>
      <c r="J4" s="26" t="n">
        <v>175.26</v>
      </c>
      <c r="K4" s="26" t="n">
        <f aca="false">I4-J4</f>
        <v>-4.89999999999998</v>
      </c>
      <c r="L4" s="44" t="n">
        <f aca="false">IFERROR(K4/I4,0)</f>
        <v>-0.0287626203334115</v>
      </c>
      <c r="M4" s="26" t="n">
        <v>158.52</v>
      </c>
      <c r="N4" s="26" t="n">
        <f aca="false">I4-M4</f>
        <v>11.84</v>
      </c>
      <c r="O4" s="44" t="n">
        <f aca="false">IFERROR(N4/I4,0)</f>
        <v>0.0694998826015497</v>
      </c>
      <c r="P4" s="26" t="n">
        <v>140.26</v>
      </c>
      <c r="Q4" s="26" t="n">
        <f aca="false">I4-P4</f>
        <v>30.1</v>
      </c>
      <c r="R4" s="44" t="n">
        <f aca="false">IFERROR(Q4/I4,0)</f>
        <v>0.176684667762386</v>
      </c>
      <c r="S4" s="26" t="n">
        <v>157.91</v>
      </c>
      <c r="T4" s="26" t="n">
        <f aca="false">I4-S4</f>
        <v>12.45</v>
      </c>
      <c r="U4" s="44" t="n">
        <f aca="false">IFERROR(T4/I4,0)</f>
        <v>0.0730805353369337</v>
      </c>
      <c r="V4" s="45" t="s">
        <v>103</v>
      </c>
      <c r="W4" s="45" t="s">
        <v>158</v>
      </c>
      <c r="X4" s="45" t="s">
        <v>158</v>
      </c>
    </row>
    <row r="5" customFormat="false" ht="15" hidden="false" customHeight="false" outlineLevel="0" collapsed="false">
      <c r="A5" s="37" t="s">
        <v>162</v>
      </c>
      <c r="B5" s="37" t="s">
        <v>163</v>
      </c>
      <c r="C5" s="37" t="s">
        <v>86</v>
      </c>
      <c r="D5" s="37" t="s">
        <v>164</v>
      </c>
      <c r="E5" s="37" t="s">
        <v>156</v>
      </c>
      <c r="F5" s="37" t="s">
        <v>165</v>
      </c>
      <c r="G5" s="43" t="n">
        <v>45936</v>
      </c>
      <c r="H5" s="26" t="n">
        <v>186.87</v>
      </c>
      <c r="I5" s="26" t="n">
        <v>180.18</v>
      </c>
      <c r="J5" s="26" t="n">
        <v>186.47</v>
      </c>
      <c r="K5" s="26" t="n">
        <f aca="false">I5-J5</f>
        <v>-6.28999999999999</v>
      </c>
      <c r="L5" s="44" t="n">
        <f aca="false">IFERROR(K5/I5,0)</f>
        <v>-0.0349095349095349</v>
      </c>
      <c r="M5" s="26" t="n">
        <v>174.71</v>
      </c>
      <c r="N5" s="26" t="n">
        <f aca="false">I5-M5</f>
        <v>5.47</v>
      </c>
      <c r="O5" s="44" t="n">
        <f aca="false">IFERROR(N5/I5,0)</f>
        <v>0.0303585303585304</v>
      </c>
      <c r="P5" s="26" t="n">
        <v>165.44</v>
      </c>
      <c r="Q5" s="26" t="n">
        <f aca="false">I5-P5</f>
        <v>14.74</v>
      </c>
      <c r="R5" s="44" t="n">
        <f aca="false">IFERROR(Q5/I5,0)</f>
        <v>0.0818070818070819</v>
      </c>
      <c r="S5" s="26" t="n">
        <v>174.02</v>
      </c>
      <c r="T5" s="26" t="n">
        <f aca="false">I5-S5</f>
        <v>6.16</v>
      </c>
      <c r="U5" s="44" t="n">
        <f aca="false">IFERROR(T5/I5,0)</f>
        <v>0.0341880341880342</v>
      </c>
      <c r="V5" s="45" t="s">
        <v>103</v>
      </c>
      <c r="W5" s="45" t="s">
        <v>158</v>
      </c>
      <c r="X5" s="45" t="s">
        <v>103</v>
      </c>
    </row>
    <row r="6" customFormat="false" ht="15" hidden="false" customHeight="false" outlineLevel="0" collapsed="false">
      <c r="A6" s="37" t="s">
        <v>166</v>
      </c>
      <c r="B6" s="37" t="s">
        <v>167</v>
      </c>
      <c r="C6" s="37" t="s">
        <v>86</v>
      </c>
      <c r="D6" s="37" t="s">
        <v>164</v>
      </c>
      <c r="E6" s="37" t="s">
        <v>156</v>
      </c>
      <c r="F6" s="37" t="s">
        <v>165</v>
      </c>
      <c r="G6" s="43" t="n">
        <v>45910</v>
      </c>
      <c r="H6" s="26" t="n">
        <v>95.14</v>
      </c>
      <c r="I6" s="26" t="n">
        <v>94.36</v>
      </c>
      <c r="J6" s="26" t="n">
        <v>95.51</v>
      </c>
      <c r="K6" s="26" t="n">
        <f aca="false">I6-J6</f>
        <v>-1.15000000000001</v>
      </c>
      <c r="L6" s="44" t="n">
        <f aca="false">IFERROR(K6/I6,0)</f>
        <v>-0.0121873675286139</v>
      </c>
      <c r="M6" s="26" t="n">
        <v>92.95</v>
      </c>
      <c r="N6" s="26" t="n">
        <f aca="false">I6-M6</f>
        <v>1.41</v>
      </c>
      <c r="O6" s="44" t="n">
        <f aca="false">IFERROR(N6/I6,0)</f>
        <v>0.01494277236117</v>
      </c>
      <c r="P6" s="26" t="n">
        <v>85.43</v>
      </c>
      <c r="Q6" s="26" t="n">
        <f aca="false">I6-P6</f>
        <v>8.92999999999999</v>
      </c>
      <c r="R6" s="44" t="n">
        <f aca="false">IFERROR(Q6/I6,0)</f>
        <v>0.0946375582874098</v>
      </c>
      <c r="S6" s="26" t="n">
        <v>90.29</v>
      </c>
      <c r="T6" s="26" t="n">
        <f aca="false">I6-S6</f>
        <v>4.06999999999999</v>
      </c>
      <c r="U6" s="44" t="n">
        <f aca="false">IFERROR(T6/I6,0)</f>
        <v>0.0431326833403984</v>
      </c>
      <c r="V6" s="45" t="s">
        <v>103</v>
      </c>
      <c r="W6" s="45" t="s">
        <v>158</v>
      </c>
      <c r="X6" s="45" t="s">
        <v>103</v>
      </c>
    </row>
    <row r="7" customFormat="false" ht="15" hidden="false" customHeight="false" outlineLevel="0" collapsed="false">
      <c r="A7" s="37" t="s">
        <v>168</v>
      </c>
      <c r="B7" s="37" t="s">
        <v>169</v>
      </c>
      <c r="C7" s="37" t="s">
        <v>87</v>
      </c>
      <c r="D7" s="37" t="s">
        <v>170</v>
      </c>
      <c r="E7" s="37" t="s">
        <v>156</v>
      </c>
      <c r="F7" s="37" t="s">
        <v>171</v>
      </c>
      <c r="G7" s="43" t="n">
        <v>46113</v>
      </c>
      <c r="H7" s="26" t="n">
        <v>164.53</v>
      </c>
      <c r="I7" s="26" t="n">
        <v>133.71</v>
      </c>
      <c r="J7" s="26" t="n">
        <v>132.81</v>
      </c>
      <c r="K7" s="26" t="n">
        <f aca="false">I7-J7</f>
        <v>0.900000000000006</v>
      </c>
      <c r="L7" s="44" t="n">
        <f aca="false">IFERROR(K7/I7,0)</f>
        <v>0.00673098496746695</v>
      </c>
      <c r="M7" s="26" t="n">
        <v>130.08</v>
      </c>
      <c r="N7" s="26" t="n">
        <f aca="false">I7-M7</f>
        <v>3.63</v>
      </c>
      <c r="O7" s="44" t="n">
        <f aca="false">IFERROR(N7/I7,0)</f>
        <v>0.0271483060354498</v>
      </c>
      <c r="P7" s="26" t="n">
        <v>106.65</v>
      </c>
      <c r="Q7" s="26" t="n">
        <f aca="false">I7-P7</f>
        <v>27.06</v>
      </c>
      <c r="R7" s="44" t="n">
        <f aca="false">IFERROR(Q7/I7,0)</f>
        <v>0.202378281355172</v>
      </c>
      <c r="S7" s="26" t="n">
        <v>115.11</v>
      </c>
      <c r="T7" s="26" t="n">
        <f aca="false">I7-S7</f>
        <v>18.6</v>
      </c>
      <c r="U7" s="44" t="n">
        <f aca="false">IFERROR(T7/I7,0)</f>
        <v>0.139107022660983</v>
      </c>
      <c r="V7" s="45" t="s">
        <v>103</v>
      </c>
      <c r="W7" s="45" t="s">
        <v>103</v>
      </c>
      <c r="X7" s="45" t="s">
        <v>103</v>
      </c>
    </row>
    <row r="8" customFormat="false" ht="15" hidden="false" customHeight="false" outlineLevel="0" collapsed="false">
      <c r="A8" s="37" t="s">
        <v>172</v>
      </c>
      <c r="B8" s="37" t="s">
        <v>173</v>
      </c>
      <c r="C8" s="37" t="s">
        <v>86</v>
      </c>
      <c r="D8" s="37" t="s">
        <v>174</v>
      </c>
      <c r="E8" s="37" t="s">
        <v>156</v>
      </c>
      <c r="F8" s="37" t="s">
        <v>175</v>
      </c>
      <c r="G8" s="43" t="n">
        <v>46156</v>
      </c>
      <c r="H8" s="26" t="n">
        <v>106.02</v>
      </c>
      <c r="I8" s="26" t="n">
        <v>102.31</v>
      </c>
      <c r="J8" s="26" t="n">
        <v>105.63</v>
      </c>
      <c r="K8" s="26" t="n">
        <f aca="false">I8-J8</f>
        <v>-3.31999999999999</v>
      </c>
      <c r="L8" s="44" t="n">
        <f aca="false">IFERROR(K8/I8,0)</f>
        <v>-0.0324503958557325</v>
      </c>
      <c r="M8" s="26" t="n">
        <v>102.14</v>
      </c>
      <c r="N8" s="26" t="n">
        <f aca="false">I8-M8</f>
        <v>0.170000000000002</v>
      </c>
      <c r="O8" s="44" t="n">
        <f aca="false">IFERROR(N8/I8,0)</f>
        <v>0.00166161665526343</v>
      </c>
      <c r="P8" s="26" t="n">
        <v>94.67</v>
      </c>
      <c r="Q8" s="26" t="n">
        <f aca="false">I8-P8</f>
        <v>7.64</v>
      </c>
      <c r="R8" s="44" t="n">
        <f aca="false">IFERROR(Q8/I8,0)</f>
        <v>0.0746750073306617</v>
      </c>
      <c r="S8" s="26" t="n">
        <v>93.32</v>
      </c>
      <c r="T8" s="26" t="n">
        <f aca="false">I8-S8</f>
        <v>8.99000000000001</v>
      </c>
      <c r="U8" s="44" t="n">
        <f aca="false">IFERROR(T8/I8,0)</f>
        <v>0.0878701984165772</v>
      </c>
      <c r="V8" s="45" t="s">
        <v>103</v>
      </c>
      <c r="W8" s="45" t="s">
        <v>158</v>
      </c>
      <c r="X8" s="45" t="s">
        <v>158</v>
      </c>
    </row>
    <row r="9" customFormat="false" ht="15" hidden="false" customHeight="false" outlineLevel="0" collapsed="false">
      <c r="A9" s="37" t="s">
        <v>176</v>
      </c>
      <c r="B9" s="37" t="s">
        <v>177</v>
      </c>
      <c r="C9" s="37" t="s">
        <v>89</v>
      </c>
      <c r="D9" s="37" t="s">
        <v>178</v>
      </c>
      <c r="E9" s="37" t="s">
        <v>156</v>
      </c>
      <c r="F9" s="37" t="s">
        <v>179</v>
      </c>
      <c r="G9" s="43" t="n">
        <v>46075</v>
      </c>
      <c r="H9" s="26" t="n">
        <v>5511.93</v>
      </c>
      <c r="I9" s="26" t="n">
        <v>4503.71</v>
      </c>
      <c r="J9" s="26" t="n">
        <v>4500.68</v>
      </c>
      <c r="K9" s="26" t="n">
        <f aca="false">I9-J9</f>
        <v>3.02999999999975</v>
      </c>
      <c r="L9" s="44" t="n">
        <f aca="false">IFERROR(K9/I9,0)</f>
        <v>0.000672778664700823</v>
      </c>
      <c r="M9" s="26" t="n">
        <v>4302.61</v>
      </c>
      <c r="N9" s="26" t="n">
        <f aca="false">I9-M9</f>
        <v>201.1</v>
      </c>
      <c r="O9" s="44" t="n">
        <f aca="false">IFERROR(N9/I9,0)</f>
        <v>0.0446520757331179</v>
      </c>
      <c r="P9" s="26" t="n">
        <v>3563.98</v>
      </c>
      <c r="Q9" s="26" t="n">
        <f aca="false">I9-P9</f>
        <v>939.73</v>
      </c>
      <c r="R9" s="44" t="n">
        <f aca="false">IFERROR(Q9/I9,0)</f>
        <v>0.208656862897478</v>
      </c>
      <c r="S9" s="26" t="n">
        <v>3979.97</v>
      </c>
      <c r="T9" s="26" t="n">
        <f aca="false">I9-S9</f>
        <v>523.74</v>
      </c>
      <c r="U9" s="44" t="n">
        <f aca="false">IFERROR(T9/I9,0)</f>
        <v>0.116290791369782</v>
      </c>
      <c r="V9" s="45" t="s">
        <v>103</v>
      </c>
      <c r="W9" s="45" t="s">
        <v>103</v>
      </c>
      <c r="X9" s="45" t="s">
        <v>103</v>
      </c>
    </row>
    <row r="10" customFormat="false" ht="15" hidden="false" customHeight="false" outlineLevel="0" collapsed="false">
      <c r="A10" s="37" t="s">
        <v>180</v>
      </c>
      <c r="B10" s="37" t="s">
        <v>181</v>
      </c>
      <c r="C10" s="37" t="s">
        <v>88</v>
      </c>
      <c r="D10" s="37" t="s">
        <v>182</v>
      </c>
      <c r="E10" s="37" t="s">
        <v>156</v>
      </c>
      <c r="F10" s="37" t="s">
        <v>183</v>
      </c>
      <c r="G10" s="43" t="n">
        <v>46158</v>
      </c>
      <c r="H10" s="26" t="n">
        <v>2023.28</v>
      </c>
      <c r="I10" s="26" t="n">
        <v>1404.79</v>
      </c>
      <c r="J10" s="26" t="n">
        <v>1408.08</v>
      </c>
      <c r="K10" s="26" t="n">
        <f aca="false">I10-J10</f>
        <v>-3.28999999999996</v>
      </c>
      <c r="L10" s="44" t="n">
        <f aca="false">IFERROR(K10/I10,0)</f>
        <v>-0.00234198705856389</v>
      </c>
      <c r="M10" s="26" t="n">
        <v>1288.24</v>
      </c>
      <c r="N10" s="26" t="n">
        <f aca="false">I10-M10</f>
        <v>116.55</v>
      </c>
      <c r="O10" s="44" t="n">
        <f aca="false">IFERROR(N10/I10,0)</f>
        <v>0.0829661372874237</v>
      </c>
      <c r="P10" s="26" t="n">
        <v>1043.62</v>
      </c>
      <c r="Q10" s="26" t="n">
        <f aca="false">I10-P10</f>
        <v>361.17</v>
      </c>
      <c r="R10" s="44" t="n">
        <f aca="false">IFERROR(Q10/I10,0)</f>
        <v>0.257098925818094</v>
      </c>
      <c r="S10" s="26" t="n">
        <v>1098.8</v>
      </c>
      <c r="T10" s="26" t="n">
        <f aca="false">I10-S10</f>
        <v>305.99</v>
      </c>
      <c r="U10" s="44" t="n">
        <f aca="false">IFERROR(T10/I10,0)</f>
        <v>0.21781903344984</v>
      </c>
      <c r="V10" s="45" t="s">
        <v>103</v>
      </c>
      <c r="W10" s="45" t="s">
        <v>103</v>
      </c>
      <c r="X10" s="45" t="s">
        <v>103</v>
      </c>
    </row>
    <row r="11" customFormat="false" ht="15" hidden="false" customHeight="false" outlineLevel="0" collapsed="false">
      <c r="A11" s="37" t="s">
        <v>184</v>
      </c>
      <c r="B11" s="37" t="s">
        <v>185</v>
      </c>
      <c r="C11" s="37" t="s">
        <v>86</v>
      </c>
      <c r="D11" s="37" t="s">
        <v>164</v>
      </c>
      <c r="E11" s="37" t="s">
        <v>156</v>
      </c>
      <c r="F11" s="37" t="s">
        <v>165</v>
      </c>
      <c r="G11" s="43" t="n">
        <v>46027</v>
      </c>
      <c r="H11" s="26" t="n">
        <v>261.29</v>
      </c>
      <c r="I11" s="26" t="n">
        <v>252.44</v>
      </c>
      <c r="J11" s="26" t="n">
        <v>256.84</v>
      </c>
      <c r="K11" s="26" t="n">
        <f aca="false">I11-J11</f>
        <v>-4.39999999999998</v>
      </c>
      <c r="L11" s="44" t="n">
        <f aca="false">IFERROR(K11/I11,0)</f>
        <v>-0.0174298843289494</v>
      </c>
      <c r="M11" s="26" t="n">
        <v>241.33</v>
      </c>
      <c r="N11" s="26" t="n">
        <f aca="false">I11-M11</f>
        <v>11.11</v>
      </c>
      <c r="O11" s="44" t="n">
        <f aca="false">IFERROR(N11/I11,0)</f>
        <v>0.0440104579305973</v>
      </c>
      <c r="P11" s="26" t="n">
        <v>226.97</v>
      </c>
      <c r="Q11" s="26" t="n">
        <f aca="false">I11-P11</f>
        <v>25.47</v>
      </c>
      <c r="R11" s="44" t="n">
        <f aca="false">IFERROR(Q11/I11,0)</f>
        <v>0.100895262240532</v>
      </c>
      <c r="S11" s="26" t="n">
        <v>244.41</v>
      </c>
      <c r="T11" s="26" t="n">
        <f aca="false">I11-S11</f>
        <v>8.03</v>
      </c>
      <c r="U11" s="44" t="n">
        <f aca="false">IFERROR(T11/I11,0)</f>
        <v>0.0318095389003328</v>
      </c>
      <c r="V11" s="45" t="s">
        <v>103</v>
      </c>
      <c r="W11" s="45" t="s">
        <v>158</v>
      </c>
      <c r="X11" s="45" t="s">
        <v>103</v>
      </c>
    </row>
    <row r="12" customFormat="false" ht="15" hidden="false" customHeight="false" outlineLevel="0" collapsed="false">
      <c r="A12" s="37" t="s">
        <v>186</v>
      </c>
      <c r="B12" s="37" t="s">
        <v>187</v>
      </c>
      <c r="C12" s="37" t="s">
        <v>87</v>
      </c>
      <c r="D12" s="37" t="s">
        <v>188</v>
      </c>
      <c r="E12" s="37" t="s">
        <v>156</v>
      </c>
      <c r="F12" s="37" t="s">
        <v>157</v>
      </c>
      <c r="G12" s="43" t="n">
        <v>45847</v>
      </c>
      <c r="H12" s="26" t="n">
        <v>153.04</v>
      </c>
      <c r="I12" s="26" t="n">
        <v>122.64</v>
      </c>
      <c r="J12" s="26" t="n">
        <v>124.09</v>
      </c>
      <c r="K12" s="26" t="n">
        <f aca="false">I12-J12</f>
        <v>-1.45</v>
      </c>
      <c r="L12" s="44" t="n">
        <f aca="false">IFERROR(K12/I12,0)</f>
        <v>-0.0118232224396608</v>
      </c>
      <c r="M12" s="26" t="n">
        <v>115.51</v>
      </c>
      <c r="N12" s="26" t="n">
        <f aca="false">I12-M12</f>
        <v>7.13</v>
      </c>
      <c r="O12" s="44" t="n">
        <f aca="false">IFERROR(N12/I12,0)</f>
        <v>0.0581376386170906</v>
      </c>
      <c r="P12" s="26" t="n">
        <v>101.92</v>
      </c>
      <c r="Q12" s="26" t="n">
        <f aca="false">I12-P12</f>
        <v>20.72</v>
      </c>
      <c r="R12" s="44" t="n">
        <f aca="false">IFERROR(Q12/I12,0)</f>
        <v>0.168949771689498</v>
      </c>
      <c r="S12" s="26" t="n">
        <v>112.26</v>
      </c>
      <c r="T12" s="26" t="n">
        <f aca="false">I12-S12</f>
        <v>10.38</v>
      </c>
      <c r="U12" s="44" t="n">
        <f aca="false">IFERROR(T12/I12,0)</f>
        <v>0.084637964774951</v>
      </c>
      <c r="V12" s="45" t="s">
        <v>103</v>
      </c>
      <c r="W12" s="45" t="s">
        <v>158</v>
      </c>
      <c r="X12" s="45" t="s">
        <v>103</v>
      </c>
    </row>
    <row r="13" customFormat="false" ht="15" hidden="false" customHeight="false" outlineLevel="0" collapsed="false">
      <c r="A13" s="37" t="s">
        <v>189</v>
      </c>
      <c r="B13" s="37" t="s">
        <v>190</v>
      </c>
      <c r="C13" s="37" t="s">
        <v>88</v>
      </c>
      <c r="D13" s="37" t="s">
        <v>191</v>
      </c>
      <c r="E13" s="37" t="s">
        <v>156</v>
      </c>
      <c r="F13" s="37" t="s">
        <v>192</v>
      </c>
      <c r="G13" s="43" t="n">
        <v>46063</v>
      </c>
      <c r="H13" s="26" t="n">
        <v>863.66</v>
      </c>
      <c r="I13" s="26" t="n">
        <v>649.72</v>
      </c>
      <c r="J13" s="26" t="n">
        <v>669.5</v>
      </c>
      <c r="K13" s="26" t="n">
        <f aca="false">I13-J13</f>
        <v>-19.78</v>
      </c>
      <c r="L13" s="44" t="n">
        <f aca="false">IFERROR(K13/I13,0)</f>
        <v>-0.0304438835190543</v>
      </c>
      <c r="M13" s="26" t="n">
        <v>612.97</v>
      </c>
      <c r="N13" s="26" t="n">
        <f aca="false">I13-M13</f>
        <v>36.75</v>
      </c>
      <c r="O13" s="44" t="n">
        <f aca="false">IFERROR(N13/I13,0)</f>
        <v>0.056562827063966</v>
      </c>
      <c r="P13" s="26" t="n">
        <v>489.51</v>
      </c>
      <c r="Q13" s="26" t="n">
        <f aca="false">I13-P13</f>
        <v>160.21</v>
      </c>
      <c r="R13" s="44" t="n">
        <f aca="false">IFERROR(Q13/I13,0)</f>
        <v>0.246583143507973</v>
      </c>
      <c r="S13" s="26" t="n">
        <v>542.64</v>
      </c>
      <c r="T13" s="26" t="n">
        <f aca="false">I13-S13</f>
        <v>107.08</v>
      </c>
      <c r="U13" s="44" t="n">
        <f aca="false">IFERROR(T13/I13,0)</f>
        <v>0.16480945638121</v>
      </c>
      <c r="V13" s="45" t="s">
        <v>103</v>
      </c>
      <c r="W13" s="45" t="s">
        <v>158</v>
      </c>
      <c r="X13" s="45" t="s">
        <v>103</v>
      </c>
    </row>
    <row r="14" customFormat="false" ht="15" hidden="false" customHeight="false" outlineLevel="0" collapsed="false">
      <c r="A14" s="37" t="s">
        <v>193</v>
      </c>
      <c r="B14" s="37" t="s">
        <v>194</v>
      </c>
      <c r="C14" s="37" t="s">
        <v>89</v>
      </c>
      <c r="D14" s="37" t="s">
        <v>195</v>
      </c>
      <c r="E14" s="37" t="s">
        <v>156</v>
      </c>
      <c r="F14" s="37" t="s">
        <v>196</v>
      </c>
      <c r="G14" s="43" t="n">
        <v>45938</v>
      </c>
      <c r="H14" s="26" t="n">
        <v>4803.85</v>
      </c>
      <c r="I14" s="26" t="n">
        <v>4032.68</v>
      </c>
      <c r="J14" s="26" t="n">
        <v>4047.51</v>
      </c>
      <c r="K14" s="26" t="n">
        <f aca="false">I14-J14</f>
        <v>-14.8300000000004</v>
      </c>
      <c r="L14" s="44" t="n">
        <f aca="false">IFERROR(K14/I14,0)</f>
        <v>-0.0036774551910889</v>
      </c>
      <c r="M14" s="26" t="n">
        <v>3879.34</v>
      </c>
      <c r="N14" s="26" t="n">
        <f aca="false">I14-M14</f>
        <v>153.34</v>
      </c>
      <c r="O14" s="44" t="n">
        <f aca="false">IFERROR(N14/I14,0)</f>
        <v>0.0380243411329438</v>
      </c>
      <c r="P14" s="26" t="n">
        <v>3506.26</v>
      </c>
      <c r="Q14" s="26" t="n">
        <f aca="false">I14-P14</f>
        <v>526.42</v>
      </c>
      <c r="R14" s="44" t="n">
        <f aca="false">IFERROR(Q14/I14,0)</f>
        <v>0.130538500451313</v>
      </c>
      <c r="S14" s="26" t="n">
        <v>3723.87</v>
      </c>
      <c r="T14" s="26" t="n">
        <f aca="false">I14-S14</f>
        <v>308.81</v>
      </c>
      <c r="U14" s="44" t="n">
        <f aca="false">IFERROR(T14/I14,0)</f>
        <v>0.0765768669966375</v>
      </c>
      <c r="V14" s="45" t="s">
        <v>103</v>
      </c>
      <c r="W14" s="45" t="s">
        <v>103</v>
      </c>
      <c r="X14" s="45" t="s">
        <v>158</v>
      </c>
    </row>
    <row r="15" customFormat="false" ht="15" hidden="false" customHeight="false" outlineLevel="0" collapsed="false">
      <c r="A15" s="37" t="s">
        <v>197</v>
      </c>
      <c r="B15" s="37" t="s">
        <v>198</v>
      </c>
      <c r="C15" s="37" t="s">
        <v>86</v>
      </c>
      <c r="D15" s="37" t="s">
        <v>199</v>
      </c>
      <c r="E15" s="37" t="s">
        <v>156</v>
      </c>
      <c r="F15" s="37" t="s">
        <v>175</v>
      </c>
      <c r="G15" s="43" t="n">
        <v>46094</v>
      </c>
      <c r="H15" s="26" t="n">
        <v>134.43</v>
      </c>
      <c r="I15" s="26" t="n">
        <v>128.01</v>
      </c>
      <c r="J15" s="26" t="n">
        <v>131.05</v>
      </c>
      <c r="K15" s="26" t="n">
        <f aca="false">I15-J15</f>
        <v>-3.04000000000002</v>
      </c>
      <c r="L15" s="44" t="n">
        <f aca="false">IFERROR(K15/I15,0)</f>
        <v>-0.0237481446761973</v>
      </c>
      <c r="M15" s="26" t="n">
        <v>122.16</v>
      </c>
      <c r="N15" s="26" t="n">
        <f aca="false">I15-M15</f>
        <v>5.84999999999999</v>
      </c>
      <c r="O15" s="44" t="n">
        <f aca="false">IFERROR(N15/I15,0)</f>
        <v>0.0456995547222873</v>
      </c>
      <c r="P15" s="26" t="n">
        <v>113.03</v>
      </c>
      <c r="Q15" s="26" t="n">
        <f aca="false">I15-P15</f>
        <v>14.98</v>
      </c>
      <c r="R15" s="44" t="n">
        <f aca="false">IFERROR(Q15/I15,0)</f>
        <v>0.11702210764784</v>
      </c>
      <c r="S15" s="26" t="n">
        <v>123.83</v>
      </c>
      <c r="T15" s="26" t="n">
        <f aca="false">I15-S15</f>
        <v>4.17999999999999</v>
      </c>
      <c r="U15" s="44" t="n">
        <f aca="false">IFERROR(T15/I15,0)</f>
        <v>0.0326536989297711</v>
      </c>
      <c r="V15" s="45" t="s">
        <v>103</v>
      </c>
      <c r="W15" s="45" t="s">
        <v>158</v>
      </c>
      <c r="X15" s="45" t="s">
        <v>103</v>
      </c>
    </row>
    <row r="16" customFormat="false" ht="15" hidden="false" customHeight="false" outlineLevel="0" collapsed="false">
      <c r="A16" s="37" t="s">
        <v>200</v>
      </c>
      <c r="B16" s="37" t="s">
        <v>198</v>
      </c>
      <c r="C16" s="37" t="s">
        <v>86</v>
      </c>
      <c r="D16" s="37" t="s">
        <v>164</v>
      </c>
      <c r="E16" s="37" t="s">
        <v>156</v>
      </c>
      <c r="F16" s="37" t="s">
        <v>201</v>
      </c>
      <c r="G16" s="43" t="n">
        <v>46057</v>
      </c>
      <c r="H16" s="26" t="n">
        <v>67.85</v>
      </c>
      <c r="I16" s="26" t="n">
        <v>61.4</v>
      </c>
      <c r="J16" s="26" t="n">
        <v>62.54</v>
      </c>
      <c r="K16" s="26" t="n">
        <f aca="false">I16-J16</f>
        <v>-1.14</v>
      </c>
      <c r="L16" s="44" t="n">
        <f aca="false">IFERROR(K16/I16,0)</f>
        <v>-0.0185667752442997</v>
      </c>
      <c r="M16" s="26" t="n">
        <v>59.46</v>
      </c>
      <c r="N16" s="26" t="n">
        <f aca="false">I16-M16</f>
        <v>1.94</v>
      </c>
      <c r="O16" s="44" t="n">
        <f aca="false">IFERROR(N16/I16,0)</f>
        <v>0.0315960912052117</v>
      </c>
      <c r="P16" s="26" t="n">
        <v>55.52</v>
      </c>
      <c r="Q16" s="26" t="n">
        <f aca="false">I16-P16</f>
        <v>5.88</v>
      </c>
      <c r="R16" s="44" t="n">
        <f aca="false">IFERROR(Q16/I16,0)</f>
        <v>0.0957654723127035</v>
      </c>
      <c r="S16" s="26" t="n">
        <v>55.8</v>
      </c>
      <c r="T16" s="26" t="n">
        <f aca="false">I16-S16</f>
        <v>5.6</v>
      </c>
      <c r="U16" s="44" t="n">
        <f aca="false">IFERROR(T16/I16,0)</f>
        <v>0.0912052117263844</v>
      </c>
      <c r="V16" s="45" t="s">
        <v>103</v>
      </c>
      <c r="W16" s="45" t="s">
        <v>158</v>
      </c>
      <c r="X16" s="45" t="s">
        <v>103</v>
      </c>
    </row>
    <row r="17" customFormat="false" ht="15" hidden="false" customHeight="false" outlineLevel="0" collapsed="false">
      <c r="A17" s="37" t="s">
        <v>202</v>
      </c>
      <c r="B17" s="37" t="s">
        <v>203</v>
      </c>
      <c r="C17" s="37" t="s">
        <v>86</v>
      </c>
      <c r="D17" s="37" t="s">
        <v>174</v>
      </c>
      <c r="E17" s="37" t="s">
        <v>156</v>
      </c>
      <c r="F17" s="37" t="s">
        <v>165</v>
      </c>
      <c r="G17" s="43" t="n">
        <v>45993</v>
      </c>
      <c r="H17" s="26" t="n">
        <v>219.91</v>
      </c>
      <c r="I17" s="26" t="n">
        <v>210.65</v>
      </c>
      <c r="J17" s="26" t="n">
        <v>210.94</v>
      </c>
      <c r="K17" s="26" t="n">
        <f aca="false">I17-J17</f>
        <v>-0.289999999999992</v>
      </c>
      <c r="L17" s="44" t="n">
        <f aca="false">IFERROR(K17/I17,0)</f>
        <v>-0.00137669119392353</v>
      </c>
      <c r="M17" s="26" t="n">
        <v>209.95</v>
      </c>
      <c r="N17" s="26" t="n">
        <f aca="false">I17-M17</f>
        <v>0.700000000000017</v>
      </c>
      <c r="O17" s="44" t="n">
        <f aca="false">IFERROR(N17/I17,0)</f>
        <v>0.00332304770947077</v>
      </c>
      <c r="P17" s="26" t="n">
        <v>190.57</v>
      </c>
      <c r="Q17" s="26" t="n">
        <f aca="false">I17-P17</f>
        <v>20.08</v>
      </c>
      <c r="R17" s="44" t="n">
        <f aca="false">IFERROR(Q17/I17,0)</f>
        <v>0.0953239971516735</v>
      </c>
      <c r="S17" s="26" t="n">
        <v>198.93</v>
      </c>
      <c r="T17" s="26" t="n">
        <f aca="false">I17-S17</f>
        <v>11.72</v>
      </c>
      <c r="U17" s="44" t="n">
        <f aca="false">IFERROR(T17/I17,0)</f>
        <v>0.0556373130785663</v>
      </c>
      <c r="V17" s="45" t="s">
        <v>103</v>
      </c>
      <c r="W17" s="45" t="s">
        <v>158</v>
      </c>
      <c r="X17" s="45" t="s">
        <v>158</v>
      </c>
    </row>
    <row r="18" customFormat="false" ht="15" hidden="false" customHeight="false" outlineLevel="0" collapsed="false">
      <c r="A18" s="37" t="s">
        <v>204</v>
      </c>
      <c r="B18" s="37" t="s">
        <v>154</v>
      </c>
      <c r="C18" s="37" t="s">
        <v>88</v>
      </c>
      <c r="D18" s="37" t="s">
        <v>182</v>
      </c>
      <c r="E18" s="37" t="s">
        <v>156</v>
      </c>
      <c r="F18" s="37" t="s">
        <v>183</v>
      </c>
      <c r="G18" s="43" t="n">
        <v>46193</v>
      </c>
      <c r="H18" s="26" t="n">
        <v>2032.28</v>
      </c>
      <c r="I18" s="26" t="n">
        <v>1464.76</v>
      </c>
      <c r="J18" s="26" t="n">
        <v>1451.71</v>
      </c>
      <c r="K18" s="26" t="n">
        <f aca="false">I18-J18</f>
        <v>13.05</v>
      </c>
      <c r="L18" s="44" t="n">
        <f aca="false">IFERROR(K18/I18,0)</f>
        <v>0.00890930937491463</v>
      </c>
      <c r="M18" s="26" t="n">
        <v>1330.23</v>
      </c>
      <c r="N18" s="26" t="n">
        <f aca="false">I18-M18</f>
        <v>134.53</v>
      </c>
      <c r="O18" s="44" t="n">
        <f aca="false">IFERROR(N18/I18,0)</f>
        <v>0.0918443977170321</v>
      </c>
      <c r="P18" s="26" t="n">
        <v>1095.35</v>
      </c>
      <c r="Q18" s="26" t="n">
        <f aca="false">I18-P18</f>
        <v>369.41</v>
      </c>
      <c r="R18" s="44" t="n">
        <f aca="false">IFERROR(Q18/I18,0)</f>
        <v>0.252198312351512</v>
      </c>
      <c r="S18" s="26" t="n">
        <v>1272.23</v>
      </c>
      <c r="T18" s="26" t="n">
        <f aca="false">I18-S18</f>
        <v>192.53</v>
      </c>
      <c r="U18" s="44" t="n">
        <f aca="false">IFERROR(T18/I18,0)</f>
        <v>0.131441328272208</v>
      </c>
      <c r="V18" s="45" t="s">
        <v>103</v>
      </c>
      <c r="W18" s="45" t="s">
        <v>103</v>
      </c>
      <c r="X18" s="45" t="s">
        <v>103</v>
      </c>
    </row>
    <row r="19" customFormat="false" ht="15" hidden="false" customHeight="false" outlineLevel="0" collapsed="false">
      <c r="A19" s="37" t="s">
        <v>205</v>
      </c>
      <c r="B19" s="37" t="s">
        <v>198</v>
      </c>
      <c r="C19" s="37" t="s">
        <v>86</v>
      </c>
      <c r="D19" s="37" t="s">
        <v>206</v>
      </c>
      <c r="E19" s="37" t="s">
        <v>156</v>
      </c>
      <c r="F19" s="37" t="s">
        <v>165</v>
      </c>
      <c r="G19" s="43" t="n">
        <v>46164</v>
      </c>
      <c r="H19" s="26" t="n">
        <v>73.02</v>
      </c>
      <c r="I19" s="26" t="n">
        <v>69.74</v>
      </c>
      <c r="J19" s="26" t="n">
        <v>71.6</v>
      </c>
      <c r="K19" s="26" t="n">
        <f aca="false">I19-J19</f>
        <v>-1.86</v>
      </c>
      <c r="L19" s="44" t="n">
        <f aca="false">IFERROR(K19/I19,0)</f>
        <v>-0.0266704903928879</v>
      </c>
      <c r="M19" s="26" t="n">
        <v>68.21</v>
      </c>
      <c r="N19" s="26" t="n">
        <f aca="false">I19-M19</f>
        <v>1.53</v>
      </c>
      <c r="O19" s="44" t="n">
        <f aca="false">IFERROR(N19/I19,0)</f>
        <v>0.0219386291941497</v>
      </c>
      <c r="P19" s="26" t="n">
        <v>62.05</v>
      </c>
      <c r="Q19" s="26" t="n">
        <f aca="false">I19-P19</f>
        <v>7.69</v>
      </c>
      <c r="R19" s="44" t="n">
        <f aca="false">IFERROR(Q19/I19,0)</f>
        <v>0.110266704903929</v>
      </c>
      <c r="S19" s="26" t="n">
        <v>65.4</v>
      </c>
      <c r="T19" s="26" t="n">
        <f aca="false">I19-S19</f>
        <v>4.33999999999999</v>
      </c>
      <c r="U19" s="44" t="n">
        <f aca="false">IFERROR(T19/I19,0)</f>
        <v>0.0622311442500715</v>
      </c>
      <c r="V19" s="45" t="s">
        <v>103</v>
      </c>
      <c r="W19" s="45" t="s">
        <v>103</v>
      </c>
      <c r="X19" s="45" t="s">
        <v>103</v>
      </c>
    </row>
    <row r="20" customFormat="false" ht="15" hidden="false" customHeight="false" outlineLevel="0" collapsed="false">
      <c r="A20" s="37" t="s">
        <v>207</v>
      </c>
      <c r="B20" s="37" t="s">
        <v>208</v>
      </c>
      <c r="C20" s="37" t="s">
        <v>86</v>
      </c>
      <c r="D20" s="37" t="s">
        <v>164</v>
      </c>
      <c r="E20" s="37" t="s">
        <v>156</v>
      </c>
      <c r="F20" s="37" t="s">
        <v>209</v>
      </c>
      <c r="G20" s="43" t="n">
        <v>45960</v>
      </c>
      <c r="H20" s="26" t="n">
        <v>124.87</v>
      </c>
      <c r="I20" s="26" t="n">
        <v>121.05</v>
      </c>
      <c r="J20" s="26" t="n">
        <v>121.42</v>
      </c>
      <c r="K20" s="26" t="n">
        <f aca="false">I20-J20</f>
        <v>-0.370000000000005</v>
      </c>
      <c r="L20" s="44" t="n">
        <f aca="false">IFERROR(K20/I20,0)</f>
        <v>-0.00305658818669975</v>
      </c>
      <c r="M20" s="26" t="n">
        <v>119.54</v>
      </c>
      <c r="N20" s="26" t="n">
        <f aca="false">I20-M20</f>
        <v>1.50999999999999</v>
      </c>
      <c r="O20" s="44" t="n">
        <f aca="false">IFERROR(N20/I20,0)</f>
        <v>0.012474184221396</v>
      </c>
      <c r="P20" s="26" t="n">
        <v>109.32</v>
      </c>
      <c r="Q20" s="26" t="n">
        <f aca="false">I20-P20</f>
        <v>11.73</v>
      </c>
      <c r="R20" s="44" t="n">
        <f aca="false">IFERROR(Q20/I20,0)</f>
        <v>0.0969021065675341</v>
      </c>
      <c r="S20" s="26" t="n">
        <v>112.44</v>
      </c>
      <c r="T20" s="26" t="n">
        <f aca="false">I20-S20</f>
        <v>8.61</v>
      </c>
      <c r="U20" s="44" t="n">
        <f aca="false">IFERROR(T20/I20,0)</f>
        <v>0.0711276332094176</v>
      </c>
      <c r="V20" s="45" t="s">
        <v>103</v>
      </c>
      <c r="W20" s="45" t="s">
        <v>158</v>
      </c>
      <c r="X20" s="45" t="s">
        <v>103</v>
      </c>
    </row>
    <row r="21" customFormat="false" ht="15" hidden="false" customHeight="false" outlineLevel="0" collapsed="false">
      <c r="A21" s="37" t="s">
        <v>210</v>
      </c>
      <c r="B21" s="37" t="s">
        <v>211</v>
      </c>
      <c r="C21" s="37" t="s">
        <v>87</v>
      </c>
      <c r="D21" s="37" t="s">
        <v>212</v>
      </c>
      <c r="E21" s="37" t="s">
        <v>156</v>
      </c>
      <c r="F21" s="37" t="s">
        <v>161</v>
      </c>
      <c r="G21" s="43" t="n">
        <v>46140</v>
      </c>
      <c r="H21" s="26" t="n">
        <v>133.37</v>
      </c>
      <c r="I21" s="26" t="n">
        <v>101.59</v>
      </c>
      <c r="J21" s="26" t="n">
        <v>103.35</v>
      </c>
      <c r="K21" s="26" t="n">
        <f aca="false">I21-J21</f>
        <v>-1.75999999999999</v>
      </c>
      <c r="L21" s="44" t="n">
        <f aca="false">IFERROR(K21/I21,0)</f>
        <v>-0.017324539816911</v>
      </c>
      <c r="M21" s="26" t="n">
        <v>96.7</v>
      </c>
      <c r="N21" s="26" t="n">
        <f aca="false">I21-M21</f>
        <v>4.89</v>
      </c>
      <c r="O21" s="44" t="n">
        <f aca="false">IFERROR(N21/I21,0)</f>
        <v>0.0481346589231224</v>
      </c>
      <c r="P21" s="26" t="n">
        <v>88.91</v>
      </c>
      <c r="Q21" s="26" t="n">
        <f aca="false">I21-P21</f>
        <v>12.68</v>
      </c>
      <c r="R21" s="44" t="n">
        <f aca="false">IFERROR(Q21/I21,0)</f>
        <v>0.124815434590019</v>
      </c>
      <c r="S21" s="26" t="n">
        <v>94.37</v>
      </c>
      <c r="T21" s="26" t="n">
        <f aca="false">I21-S21</f>
        <v>7.22</v>
      </c>
      <c r="U21" s="44" t="n">
        <f aca="false">IFERROR(T21/I21,0)</f>
        <v>0.0710699872034649</v>
      </c>
      <c r="V21" s="45" t="s">
        <v>103</v>
      </c>
      <c r="W21" s="45" t="s">
        <v>158</v>
      </c>
      <c r="X21" s="45" t="s">
        <v>103</v>
      </c>
    </row>
    <row r="22" customFormat="false" ht="15" hidden="false" customHeight="false" outlineLevel="0" collapsed="false">
      <c r="A22" s="37" t="s">
        <v>213</v>
      </c>
      <c r="B22" s="37" t="s">
        <v>190</v>
      </c>
      <c r="C22" s="37" t="s">
        <v>87</v>
      </c>
      <c r="D22" s="37" t="s">
        <v>214</v>
      </c>
      <c r="E22" s="37" t="s">
        <v>156</v>
      </c>
      <c r="F22" s="37" t="s">
        <v>215</v>
      </c>
      <c r="G22" s="43" t="n">
        <v>46146</v>
      </c>
      <c r="H22" s="26" t="n">
        <v>247.32</v>
      </c>
      <c r="I22" s="26" t="n">
        <v>222.31</v>
      </c>
      <c r="J22" s="26" t="n">
        <v>224.4</v>
      </c>
      <c r="K22" s="26" t="n">
        <f aca="false">I22-J22</f>
        <v>-2.09</v>
      </c>
      <c r="L22" s="44" t="n">
        <f aca="false">IFERROR(K22/I22,0)</f>
        <v>-0.00940128649183574</v>
      </c>
      <c r="M22" s="26" t="n">
        <v>204.96</v>
      </c>
      <c r="N22" s="26" t="n">
        <f aca="false">I22-M22</f>
        <v>17.35</v>
      </c>
      <c r="O22" s="44" t="n">
        <f aca="false">IFERROR(N22/I22,0)</f>
        <v>0.078044172551842</v>
      </c>
      <c r="P22" s="26" t="n">
        <v>185.1</v>
      </c>
      <c r="Q22" s="26" t="n">
        <f aca="false">I22-P22</f>
        <v>37.21</v>
      </c>
      <c r="R22" s="44" t="n">
        <f aca="false">IFERROR(Q22/I22,0)</f>
        <v>0.167378885340291</v>
      </c>
      <c r="S22" s="26" t="n">
        <v>203.25</v>
      </c>
      <c r="T22" s="26" t="n">
        <f aca="false">I22-S22</f>
        <v>19.06</v>
      </c>
      <c r="U22" s="44" t="n">
        <f aca="false">IFERROR(T22/I22,0)</f>
        <v>0.0857361342269804</v>
      </c>
      <c r="V22" s="45" t="s">
        <v>103</v>
      </c>
      <c r="W22" s="45" t="s">
        <v>103</v>
      </c>
      <c r="X22" s="45" t="s">
        <v>103</v>
      </c>
    </row>
    <row r="23" customFormat="false" ht="15" hidden="false" customHeight="false" outlineLevel="0" collapsed="false">
      <c r="A23" s="37" t="s">
        <v>216</v>
      </c>
      <c r="B23" s="37" t="s">
        <v>217</v>
      </c>
      <c r="C23" s="37" t="s">
        <v>86</v>
      </c>
      <c r="D23" s="37" t="s">
        <v>218</v>
      </c>
      <c r="E23" s="37" t="s">
        <v>156</v>
      </c>
      <c r="F23" s="37" t="s">
        <v>201</v>
      </c>
      <c r="G23" s="43" t="n">
        <v>45908</v>
      </c>
      <c r="H23" s="26" t="n">
        <v>178.12</v>
      </c>
      <c r="I23" s="26" t="n">
        <v>162.69</v>
      </c>
      <c r="J23" s="26" t="n">
        <v>161.51</v>
      </c>
      <c r="K23" s="26" t="n">
        <f aca="false">I23-J23</f>
        <v>1.18000000000001</v>
      </c>
      <c r="L23" s="44" t="n">
        <f aca="false">IFERROR(K23/I23,0)</f>
        <v>0.00725305796299715</v>
      </c>
      <c r="M23" s="26" t="n">
        <v>154.68</v>
      </c>
      <c r="N23" s="26" t="n">
        <f aca="false">I23-M23</f>
        <v>8.00999999999999</v>
      </c>
      <c r="O23" s="44" t="n">
        <f aca="false">IFERROR(N23/I23,0)</f>
        <v>0.0492347409183108</v>
      </c>
      <c r="P23" s="26" t="n">
        <v>142.8</v>
      </c>
      <c r="Q23" s="26" t="n">
        <f aca="false">I23-P23</f>
        <v>19.89</v>
      </c>
      <c r="R23" s="44" t="n">
        <f aca="false">IFERROR(Q23/I23,0)</f>
        <v>0.122257053291536</v>
      </c>
      <c r="S23" s="26" t="n">
        <v>153.82</v>
      </c>
      <c r="T23" s="26" t="n">
        <f aca="false">I23-S23</f>
        <v>8.87000000000001</v>
      </c>
      <c r="U23" s="44" t="n">
        <f aca="false">IFERROR(T23/I23,0)</f>
        <v>0.0545208679082919</v>
      </c>
      <c r="V23" s="45" t="s">
        <v>103</v>
      </c>
      <c r="W23" s="45" t="s">
        <v>103</v>
      </c>
      <c r="X23" s="45" t="s">
        <v>103</v>
      </c>
    </row>
    <row r="24" customFormat="false" ht="15" hidden="false" customHeight="false" outlineLevel="0" collapsed="false">
      <c r="A24" s="37" t="s">
        <v>219</v>
      </c>
      <c r="B24" s="37" t="s">
        <v>220</v>
      </c>
      <c r="C24" s="37" t="s">
        <v>89</v>
      </c>
      <c r="D24" s="37" t="s">
        <v>221</v>
      </c>
      <c r="E24" s="37" t="s">
        <v>156</v>
      </c>
      <c r="F24" s="37" t="s">
        <v>222</v>
      </c>
      <c r="G24" s="43" t="n">
        <v>45924</v>
      </c>
      <c r="H24" s="26" t="n">
        <v>3697.09</v>
      </c>
      <c r="I24" s="26" t="n">
        <v>3104.84</v>
      </c>
      <c r="J24" s="26" t="n">
        <v>3175.32</v>
      </c>
      <c r="K24" s="26" t="n">
        <f aca="false">I24-J24</f>
        <v>-70.48</v>
      </c>
      <c r="L24" s="44" t="n">
        <f aca="false">IFERROR(K24/I24,0)</f>
        <v>-0.0227000425142681</v>
      </c>
      <c r="M24" s="26" t="n">
        <v>2970.94</v>
      </c>
      <c r="N24" s="26" t="n">
        <f aca="false">I24-M24</f>
        <v>133.9</v>
      </c>
      <c r="O24" s="44" t="n">
        <f aca="false">IFERROR(N24/I24,0)</f>
        <v>0.0431262158436506</v>
      </c>
      <c r="P24" s="26" t="n">
        <v>2504.9</v>
      </c>
      <c r="Q24" s="26" t="n">
        <f aca="false">I24-P24</f>
        <v>599.94</v>
      </c>
      <c r="R24" s="44" t="n">
        <f aca="false">IFERROR(Q24/I24,0)</f>
        <v>0.193227348269154</v>
      </c>
      <c r="S24" s="26" t="n">
        <v>2661.24</v>
      </c>
      <c r="T24" s="26" t="n">
        <f aca="false">I24-S24</f>
        <v>443.6</v>
      </c>
      <c r="U24" s="44" t="n">
        <f aca="false">IFERROR(T24/I24,0)</f>
        <v>0.14287370685768</v>
      </c>
      <c r="V24" s="45" t="s">
        <v>103</v>
      </c>
      <c r="W24" s="45" t="s">
        <v>103</v>
      </c>
      <c r="X24" s="45" t="s">
        <v>103</v>
      </c>
    </row>
    <row r="25" customFormat="false" ht="15" hidden="false" customHeight="false" outlineLevel="0" collapsed="false">
      <c r="A25" s="37" t="s">
        <v>223</v>
      </c>
      <c r="B25" s="37" t="s">
        <v>224</v>
      </c>
      <c r="C25" s="37" t="s">
        <v>86</v>
      </c>
      <c r="D25" s="37" t="s">
        <v>174</v>
      </c>
      <c r="E25" s="37" t="s">
        <v>156</v>
      </c>
      <c r="F25" s="37" t="s">
        <v>165</v>
      </c>
      <c r="G25" s="43" t="n">
        <v>46179</v>
      </c>
      <c r="H25" s="26" t="n">
        <v>107.92</v>
      </c>
      <c r="I25" s="26" t="n">
        <v>103.54</v>
      </c>
      <c r="J25" s="26" t="n">
        <v>105.09</v>
      </c>
      <c r="K25" s="26" t="n">
        <f aca="false">I25-J25</f>
        <v>-1.55</v>
      </c>
      <c r="L25" s="44" t="n">
        <f aca="false">IFERROR(K25/I25,0)</f>
        <v>-0.0149700598802395</v>
      </c>
      <c r="M25" s="26" t="n">
        <v>102.04</v>
      </c>
      <c r="N25" s="26" t="n">
        <f aca="false">I25-M25</f>
        <v>1.5</v>
      </c>
      <c r="O25" s="44" t="n">
        <f aca="false">IFERROR(N25/I25,0)</f>
        <v>0.0144871547228124</v>
      </c>
      <c r="P25" s="26" t="n">
        <v>96.21</v>
      </c>
      <c r="Q25" s="26" t="n">
        <f aca="false">I25-P25</f>
        <v>7.33000000000001</v>
      </c>
      <c r="R25" s="44" t="n">
        <f aca="false">IFERROR(Q25/I25,0)</f>
        <v>0.0707938960788103</v>
      </c>
      <c r="S25" s="26" t="n">
        <v>97.91</v>
      </c>
      <c r="T25" s="26" t="n">
        <f aca="false">I25-S25</f>
        <v>5.63000000000001</v>
      </c>
      <c r="U25" s="44" t="n">
        <f aca="false">IFERROR(T25/I25,0)</f>
        <v>0.0543751207262894</v>
      </c>
      <c r="V25" s="45" t="s">
        <v>103</v>
      </c>
      <c r="W25" s="45" t="s">
        <v>158</v>
      </c>
      <c r="X25" s="45" t="s">
        <v>158</v>
      </c>
    </row>
    <row r="26" customFormat="false" ht="15" hidden="false" customHeight="false" outlineLevel="0" collapsed="false">
      <c r="A26" s="37" t="s">
        <v>225</v>
      </c>
      <c r="B26" s="37" t="s">
        <v>226</v>
      </c>
      <c r="C26" s="37" t="s">
        <v>86</v>
      </c>
      <c r="D26" s="37" t="s">
        <v>206</v>
      </c>
      <c r="E26" s="37" t="s">
        <v>156</v>
      </c>
      <c r="F26" s="37" t="s">
        <v>209</v>
      </c>
      <c r="G26" s="43" t="n">
        <v>45925</v>
      </c>
      <c r="H26" s="26" t="n">
        <v>185.07</v>
      </c>
      <c r="I26" s="26" t="n">
        <v>166.84</v>
      </c>
      <c r="J26" s="26" t="n">
        <v>173.16</v>
      </c>
      <c r="K26" s="26" t="n">
        <f aca="false">I26-J26</f>
        <v>-6.31999999999999</v>
      </c>
      <c r="L26" s="44" t="n">
        <f aca="false">IFERROR(K26/I26,0)</f>
        <v>-0.0378806041716614</v>
      </c>
      <c r="M26" s="26" t="n">
        <v>166.59</v>
      </c>
      <c r="N26" s="26" t="n">
        <f aca="false">I26-M26</f>
        <v>0.25</v>
      </c>
      <c r="O26" s="44" t="n">
        <f aca="false">IFERROR(N26/I26,0)</f>
        <v>0.00149844162071446</v>
      </c>
      <c r="P26" s="26" t="n">
        <v>147.02</v>
      </c>
      <c r="Q26" s="26" t="n">
        <f aca="false">I26-P26</f>
        <v>19.82</v>
      </c>
      <c r="R26" s="44" t="n">
        <f aca="false">IFERROR(Q26/I26,0)</f>
        <v>0.118796451690242</v>
      </c>
      <c r="S26" s="26" t="n">
        <v>161.6</v>
      </c>
      <c r="T26" s="26" t="n">
        <f aca="false">I26-S26</f>
        <v>5.24000000000001</v>
      </c>
      <c r="U26" s="44" t="n">
        <f aca="false">IFERROR(T26/I26,0)</f>
        <v>0.0314073363701751</v>
      </c>
      <c r="V26" s="45" t="s">
        <v>103</v>
      </c>
      <c r="W26" s="45" t="s">
        <v>103</v>
      </c>
      <c r="X26" s="45" t="s">
        <v>103</v>
      </c>
    </row>
    <row r="27" customFormat="false" ht="15" hidden="false" customHeight="false" outlineLevel="0" collapsed="false">
      <c r="A27" s="37" t="s">
        <v>227</v>
      </c>
      <c r="B27" s="37" t="s">
        <v>187</v>
      </c>
      <c r="C27" s="37" t="s">
        <v>89</v>
      </c>
      <c r="D27" s="37" t="s">
        <v>178</v>
      </c>
      <c r="E27" s="37" t="s">
        <v>156</v>
      </c>
      <c r="F27" s="37" t="s">
        <v>179</v>
      </c>
      <c r="G27" s="43" t="n">
        <v>46034</v>
      </c>
      <c r="H27" s="26" t="n">
        <v>6338.45</v>
      </c>
      <c r="I27" s="26" t="n">
        <v>5153.62</v>
      </c>
      <c r="J27" s="26" t="n">
        <v>5270.26</v>
      </c>
      <c r="K27" s="26" t="n">
        <f aca="false">I27-J27</f>
        <v>-116.64</v>
      </c>
      <c r="L27" s="44" t="n">
        <f aca="false">IFERROR(K27/I27,0)</f>
        <v>-0.0226326349245774</v>
      </c>
      <c r="M27" s="26" t="n">
        <v>5048.12</v>
      </c>
      <c r="N27" s="26" t="n">
        <f aca="false">I27-M27</f>
        <v>105.5</v>
      </c>
      <c r="O27" s="44" t="n">
        <f aca="false">IFERROR(N27/I27,0)</f>
        <v>0.0204710475355187</v>
      </c>
      <c r="P27" s="26" t="n">
        <v>4101.72</v>
      </c>
      <c r="Q27" s="26" t="n">
        <f aca="false">I27-P27</f>
        <v>1051.9</v>
      </c>
      <c r="R27" s="44" t="n">
        <f aca="false">IFERROR(Q27/I27,0)</f>
        <v>0.204108956422864</v>
      </c>
      <c r="S27" s="26" t="n">
        <v>4511.94</v>
      </c>
      <c r="T27" s="26" t="n">
        <f aca="false">I27-S27</f>
        <v>641.68</v>
      </c>
      <c r="U27" s="44" t="n">
        <f aca="false">IFERROR(T27/I27,0)</f>
        <v>0.124510538223618</v>
      </c>
      <c r="V27" s="45" t="s">
        <v>103</v>
      </c>
      <c r="W27" s="45" t="s">
        <v>103</v>
      </c>
      <c r="X27" s="45" t="s">
        <v>103</v>
      </c>
    </row>
    <row r="28" customFormat="false" ht="15" hidden="false" customHeight="false" outlineLevel="0" collapsed="false">
      <c r="A28" s="37" t="s">
        <v>228</v>
      </c>
      <c r="B28" s="37" t="s">
        <v>229</v>
      </c>
      <c r="C28" s="37" t="s">
        <v>87</v>
      </c>
      <c r="D28" s="37" t="s">
        <v>212</v>
      </c>
      <c r="E28" s="37" t="s">
        <v>156</v>
      </c>
      <c r="F28" s="37" t="s">
        <v>161</v>
      </c>
      <c r="G28" s="43" t="n">
        <v>46159</v>
      </c>
      <c r="H28" s="26" t="n">
        <v>563.95</v>
      </c>
      <c r="I28" s="26" t="n">
        <v>460.42</v>
      </c>
      <c r="J28" s="26" t="n">
        <v>477.89</v>
      </c>
      <c r="K28" s="26" t="n">
        <f aca="false">I28-J28</f>
        <v>-17.47</v>
      </c>
      <c r="L28" s="44" t="n">
        <f aca="false">IFERROR(K28/I28,0)</f>
        <v>-0.0379436166977976</v>
      </c>
      <c r="M28" s="26" t="n">
        <v>450.94</v>
      </c>
      <c r="N28" s="26" t="n">
        <f aca="false">I28-M28</f>
        <v>9.48000000000002</v>
      </c>
      <c r="O28" s="44" t="n">
        <f aca="false">IFERROR(N28/I28,0)</f>
        <v>0.0205898961817471</v>
      </c>
      <c r="P28" s="26" t="n">
        <v>401.1</v>
      </c>
      <c r="Q28" s="26" t="n">
        <f aca="false">I28-P28</f>
        <v>59.32</v>
      </c>
      <c r="R28" s="44" t="n">
        <f aca="false">IFERROR(Q28/I28,0)</f>
        <v>0.128838886234308</v>
      </c>
      <c r="S28" s="26" t="n">
        <v>404.54</v>
      </c>
      <c r="T28" s="26" t="n">
        <f aca="false">I28-S28</f>
        <v>55.88</v>
      </c>
      <c r="U28" s="44" t="n">
        <f aca="false">IFERROR(T28/I28,0)</f>
        <v>0.121367447113505</v>
      </c>
      <c r="V28" s="45" t="s">
        <v>103</v>
      </c>
      <c r="W28" s="45" t="s">
        <v>158</v>
      </c>
      <c r="X28" s="45" t="s">
        <v>103</v>
      </c>
    </row>
    <row r="29" customFormat="false" ht="15" hidden="false" customHeight="false" outlineLevel="0" collapsed="false">
      <c r="A29" s="37" t="s">
        <v>230</v>
      </c>
      <c r="B29" s="37" t="s">
        <v>231</v>
      </c>
      <c r="C29" s="37" t="s">
        <v>88</v>
      </c>
      <c r="D29" s="37" t="s">
        <v>232</v>
      </c>
      <c r="E29" s="37" t="s">
        <v>156</v>
      </c>
      <c r="F29" s="37" t="s">
        <v>183</v>
      </c>
      <c r="G29" s="43" t="n">
        <v>46102</v>
      </c>
      <c r="H29" s="26" t="n">
        <v>620.71</v>
      </c>
      <c r="I29" s="26" t="n">
        <v>412.28</v>
      </c>
      <c r="J29" s="26" t="n">
        <v>425.48</v>
      </c>
      <c r="K29" s="26" t="n">
        <f aca="false">I29-J29</f>
        <v>-13.2</v>
      </c>
      <c r="L29" s="44" t="n">
        <f aca="false">IFERROR(K29/I29,0)</f>
        <v>-0.0320170757737461</v>
      </c>
      <c r="M29" s="26" t="n">
        <v>376.83</v>
      </c>
      <c r="N29" s="26" t="n">
        <f aca="false">I29-M29</f>
        <v>35.45</v>
      </c>
      <c r="O29" s="44" t="n">
        <f aca="false">IFERROR(N29/I29,0)</f>
        <v>0.0859852527408557</v>
      </c>
      <c r="P29" s="26" t="n">
        <v>325.47</v>
      </c>
      <c r="Q29" s="26" t="n">
        <f aca="false">I29-P29</f>
        <v>86.81</v>
      </c>
      <c r="R29" s="44" t="n">
        <f aca="false">IFERROR(Q29/I29,0)</f>
        <v>0.210560783933249</v>
      </c>
      <c r="S29" s="26" t="n">
        <v>346.64</v>
      </c>
      <c r="T29" s="26" t="n">
        <f aca="false">I29-S29</f>
        <v>65.64</v>
      </c>
      <c r="U29" s="44" t="n">
        <f aca="false">IFERROR(T29/I29,0)</f>
        <v>0.159212185893082</v>
      </c>
      <c r="V29" s="45" t="s">
        <v>103</v>
      </c>
      <c r="W29" s="45" t="s">
        <v>158</v>
      </c>
      <c r="X29" s="45" t="s">
        <v>103</v>
      </c>
    </row>
    <row r="30" customFormat="false" ht="15" hidden="false" customHeight="false" outlineLevel="0" collapsed="false">
      <c r="A30" s="37" t="s">
        <v>233</v>
      </c>
      <c r="B30" s="37" t="s">
        <v>231</v>
      </c>
      <c r="C30" s="37" t="s">
        <v>86</v>
      </c>
      <c r="D30" s="37" t="s">
        <v>199</v>
      </c>
      <c r="E30" s="37" t="s">
        <v>156</v>
      </c>
      <c r="F30" s="37" t="s">
        <v>234</v>
      </c>
      <c r="G30" s="43" t="n">
        <v>46011</v>
      </c>
      <c r="H30" s="26" t="n">
        <v>115.69</v>
      </c>
      <c r="I30" s="26" t="n">
        <v>113.96</v>
      </c>
      <c r="J30" s="26" t="n">
        <v>116.4</v>
      </c>
      <c r="K30" s="26" t="n">
        <f aca="false">I30-J30</f>
        <v>-2.44000000000001</v>
      </c>
      <c r="L30" s="44" t="n">
        <f aca="false">IFERROR(K30/I30,0)</f>
        <v>-0.0214110214110215</v>
      </c>
      <c r="M30" s="26" t="n">
        <v>113.19</v>
      </c>
      <c r="N30" s="26" t="n">
        <f aca="false">I30-M30</f>
        <v>0.769999999999996</v>
      </c>
      <c r="O30" s="44" t="n">
        <f aca="false">IFERROR(N30/I30,0)</f>
        <v>0.00675675675675672</v>
      </c>
      <c r="P30" s="26" t="n">
        <v>103.34</v>
      </c>
      <c r="Q30" s="26" t="n">
        <f aca="false">I30-P30</f>
        <v>10.62</v>
      </c>
      <c r="R30" s="44" t="n">
        <f aca="false">IFERROR(Q30/I30,0)</f>
        <v>0.0931905931905931</v>
      </c>
      <c r="S30" s="26" t="n">
        <v>109.86</v>
      </c>
      <c r="T30" s="26" t="n">
        <f aca="false">I30-S30</f>
        <v>4.09999999999999</v>
      </c>
      <c r="U30" s="44" t="n">
        <f aca="false">IFERROR(T30/I30,0)</f>
        <v>0.0359775359775359</v>
      </c>
      <c r="V30" s="45" t="s">
        <v>103</v>
      </c>
      <c r="W30" s="45" t="s">
        <v>158</v>
      </c>
      <c r="X30" s="45" t="s">
        <v>103</v>
      </c>
    </row>
    <row r="31" customFormat="false" ht="15" hidden="false" customHeight="false" outlineLevel="0" collapsed="false">
      <c r="A31" s="37" t="s">
        <v>235</v>
      </c>
      <c r="B31" s="37" t="s">
        <v>224</v>
      </c>
      <c r="C31" s="37" t="s">
        <v>87</v>
      </c>
      <c r="D31" s="37" t="s">
        <v>212</v>
      </c>
      <c r="E31" s="37" t="s">
        <v>156</v>
      </c>
      <c r="F31" s="37" t="s">
        <v>171</v>
      </c>
      <c r="G31" s="43" t="n">
        <v>46178</v>
      </c>
      <c r="H31" s="26" t="n">
        <v>387.34</v>
      </c>
      <c r="I31" s="26" t="n">
        <v>291.34</v>
      </c>
      <c r="J31" s="26" t="n">
        <v>290.5</v>
      </c>
      <c r="K31" s="26" t="n">
        <f aca="false">I31-J31</f>
        <v>0.839999999999975</v>
      </c>
      <c r="L31" s="44" t="n">
        <f aca="false">IFERROR(K31/I31,0)</f>
        <v>0.00288322921672264</v>
      </c>
      <c r="M31" s="26" t="n">
        <v>285.44</v>
      </c>
      <c r="N31" s="26" t="n">
        <f aca="false">I31-M31</f>
        <v>5.89999999999998</v>
      </c>
      <c r="O31" s="44" t="n">
        <f aca="false">IFERROR(N31/I31,0)</f>
        <v>0.0202512528317429</v>
      </c>
      <c r="P31" s="26" t="n">
        <v>234.1</v>
      </c>
      <c r="Q31" s="26" t="n">
        <f aca="false">I31-P31</f>
        <v>57.24</v>
      </c>
      <c r="R31" s="44" t="n">
        <f aca="false">IFERROR(Q31/I31,0)</f>
        <v>0.196471476625249</v>
      </c>
      <c r="S31" s="26" t="n">
        <v>256.12</v>
      </c>
      <c r="T31" s="26" t="n">
        <f aca="false">I31-S31</f>
        <v>35.22</v>
      </c>
      <c r="U31" s="44" t="n">
        <f aca="false">IFERROR(T31/I31,0)</f>
        <v>0.120889682158303</v>
      </c>
      <c r="V31" s="45" t="s">
        <v>103</v>
      </c>
      <c r="W31" s="45" t="s">
        <v>158</v>
      </c>
      <c r="X31" s="45" t="s">
        <v>103</v>
      </c>
    </row>
    <row r="32" customFormat="false" ht="15" hidden="false" customHeight="false" outlineLevel="0" collapsed="false">
      <c r="A32" s="37" t="s">
        <v>236</v>
      </c>
      <c r="B32" s="37" t="s">
        <v>211</v>
      </c>
      <c r="C32" s="37" t="s">
        <v>86</v>
      </c>
      <c r="D32" s="37" t="s">
        <v>164</v>
      </c>
      <c r="E32" s="37" t="s">
        <v>156</v>
      </c>
      <c r="F32" s="37" t="s">
        <v>209</v>
      </c>
      <c r="G32" s="43" t="n">
        <v>46194</v>
      </c>
      <c r="H32" s="26" t="n">
        <v>231.53</v>
      </c>
      <c r="I32" s="26" t="n">
        <v>210.29</v>
      </c>
      <c r="J32" s="26" t="n">
        <v>210.37</v>
      </c>
      <c r="K32" s="26" t="n">
        <f aca="false">I32-J32</f>
        <v>-0.0800000000000125</v>
      </c>
      <c r="L32" s="44" t="n">
        <f aca="false">IFERROR(K32/I32,0)</f>
        <v>-0.000380427029340494</v>
      </c>
      <c r="M32" s="26" t="n">
        <v>200.22</v>
      </c>
      <c r="N32" s="26" t="n">
        <f aca="false">I32-M32</f>
        <v>10.07</v>
      </c>
      <c r="O32" s="44" t="n">
        <f aca="false">IFERROR(N32/I32,0)</f>
        <v>0.0478862523182272</v>
      </c>
      <c r="P32" s="26" t="n">
        <v>195.01</v>
      </c>
      <c r="Q32" s="26" t="n">
        <f aca="false">I32-P32</f>
        <v>15.28</v>
      </c>
      <c r="R32" s="44" t="n">
        <f aca="false">IFERROR(Q32/I32,0)</f>
        <v>0.072661562604023</v>
      </c>
      <c r="S32" s="26" t="n">
        <v>190.15</v>
      </c>
      <c r="T32" s="26" t="n">
        <f aca="false">I32-S32</f>
        <v>20.14</v>
      </c>
      <c r="U32" s="44" t="n">
        <f aca="false">IFERROR(T32/I32,0)</f>
        <v>0.0957725046364544</v>
      </c>
      <c r="V32" s="45" t="s">
        <v>103</v>
      </c>
      <c r="W32" s="45" t="s">
        <v>158</v>
      </c>
      <c r="X32" s="45" t="s">
        <v>103</v>
      </c>
    </row>
    <row r="33" customFormat="false" ht="15" hidden="false" customHeight="false" outlineLevel="0" collapsed="false">
      <c r="A33" s="37" t="s">
        <v>237</v>
      </c>
      <c r="B33" s="37" t="s">
        <v>238</v>
      </c>
      <c r="C33" s="37" t="s">
        <v>89</v>
      </c>
      <c r="D33" s="37" t="s">
        <v>195</v>
      </c>
      <c r="E33" s="37" t="s">
        <v>156</v>
      </c>
      <c r="F33" s="37" t="s">
        <v>196</v>
      </c>
      <c r="G33" s="43" t="n">
        <v>45863</v>
      </c>
      <c r="H33" s="26" t="n">
        <v>4720.01</v>
      </c>
      <c r="I33" s="26" t="n">
        <v>3836.92</v>
      </c>
      <c r="J33" s="26" t="n">
        <v>3857.96</v>
      </c>
      <c r="K33" s="26" t="n">
        <f aca="false">I33-J33</f>
        <v>-21.04</v>
      </c>
      <c r="L33" s="44" t="n">
        <f aca="false">IFERROR(K33/I33,0)</f>
        <v>-0.00548356494271446</v>
      </c>
      <c r="M33" s="26" t="n">
        <v>3473.17</v>
      </c>
      <c r="N33" s="26" t="n">
        <f aca="false">I33-M33</f>
        <v>363.75</v>
      </c>
      <c r="O33" s="44" t="n">
        <f aca="false">IFERROR(N33/I33,0)</f>
        <v>0.0948026020870907</v>
      </c>
      <c r="P33" s="26" t="n">
        <v>3323.43</v>
      </c>
      <c r="Q33" s="26" t="n">
        <f aca="false">I33-P33</f>
        <v>513.49</v>
      </c>
      <c r="R33" s="44" t="n">
        <f aca="false">IFERROR(Q33/I33,0)</f>
        <v>0.133828695933197</v>
      </c>
      <c r="S33" s="26" t="n">
        <v>3567.35</v>
      </c>
      <c r="T33" s="26" t="n">
        <f aca="false">I33-S33</f>
        <v>269.57</v>
      </c>
      <c r="U33" s="44" t="n">
        <f aca="false">IFERROR(T33/I33,0)</f>
        <v>0.0702568726999781</v>
      </c>
      <c r="V33" s="45" t="s">
        <v>103</v>
      </c>
      <c r="W33" s="45" t="s">
        <v>103</v>
      </c>
      <c r="X33" s="45" t="s">
        <v>158</v>
      </c>
    </row>
    <row r="34" customFormat="false" ht="15" hidden="false" customHeight="false" outlineLevel="0" collapsed="false">
      <c r="A34" s="37" t="s">
        <v>239</v>
      </c>
      <c r="B34" s="37" t="s">
        <v>238</v>
      </c>
      <c r="C34" s="37" t="s">
        <v>87</v>
      </c>
      <c r="D34" s="37" t="s">
        <v>170</v>
      </c>
      <c r="E34" s="37" t="s">
        <v>156</v>
      </c>
      <c r="F34" s="37" t="s">
        <v>215</v>
      </c>
      <c r="G34" s="43" t="n">
        <v>45865</v>
      </c>
      <c r="H34" s="26" t="n">
        <v>342.52</v>
      </c>
      <c r="I34" s="26" t="n">
        <v>270.19</v>
      </c>
      <c r="J34" s="26" t="n">
        <v>270.76</v>
      </c>
      <c r="K34" s="26" t="n">
        <f aca="false">I34-J34</f>
        <v>-0.569999999999993</v>
      </c>
      <c r="L34" s="44" t="n">
        <f aca="false">IFERROR(K34/I34,0)</f>
        <v>-0.00210962655908802</v>
      </c>
      <c r="M34" s="26" t="n">
        <v>263.37</v>
      </c>
      <c r="N34" s="26" t="n">
        <f aca="false">I34-M34</f>
        <v>6.81999999999999</v>
      </c>
      <c r="O34" s="44" t="n">
        <f aca="false">IFERROR(N34/I34,0)</f>
        <v>0.0252414967245272</v>
      </c>
      <c r="P34" s="26" t="n">
        <v>237.02</v>
      </c>
      <c r="Q34" s="26" t="n">
        <f aca="false">I34-P34</f>
        <v>33.17</v>
      </c>
      <c r="R34" s="44" t="n">
        <f aca="false">IFERROR(Q34/I34,0)</f>
        <v>0.122765461342019</v>
      </c>
      <c r="S34" s="26" t="n">
        <v>250.75</v>
      </c>
      <c r="T34" s="26" t="n">
        <f aca="false">I34-S34</f>
        <v>19.44</v>
      </c>
      <c r="U34" s="44" t="n">
        <f aca="false">IFERROR(T34/I34,0)</f>
        <v>0.0719493689625819</v>
      </c>
      <c r="V34" s="45" t="s">
        <v>103</v>
      </c>
      <c r="W34" s="45" t="s">
        <v>103</v>
      </c>
      <c r="X34" s="45" t="s">
        <v>103</v>
      </c>
    </row>
    <row r="35" customFormat="false" ht="15" hidden="false" customHeight="false" outlineLevel="0" collapsed="false">
      <c r="A35" s="37" t="s">
        <v>240</v>
      </c>
      <c r="B35" s="37" t="s">
        <v>241</v>
      </c>
      <c r="C35" s="37" t="s">
        <v>87</v>
      </c>
      <c r="D35" s="37" t="s">
        <v>188</v>
      </c>
      <c r="E35" s="37" t="s">
        <v>156</v>
      </c>
      <c r="F35" s="37" t="s">
        <v>171</v>
      </c>
      <c r="G35" s="43" t="n">
        <v>45997</v>
      </c>
      <c r="H35" s="26" t="n">
        <v>197.76</v>
      </c>
      <c r="I35" s="26" t="n">
        <v>163.45</v>
      </c>
      <c r="J35" s="26" t="n">
        <v>165.16</v>
      </c>
      <c r="K35" s="26" t="n">
        <f aca="false">I35-J35</f>
        <v>-1.71000000000001</v>
      </c>
      <c r="L35" s="44" t="n">
        <f aca="false">IFERROR(K35/I35,0)</f>
        <v>-0.010461914958703</v>
      </c>
      <c r="M35" s="26" t="n">
        <v>149.31</v>
      </c>
      <c r="N35" s="26" t="n">
        <f aca="false">I35-M35</f>
        <v>14.14</v>
      </c>
      <c r="O35" s="44" t="n">
        <f aca="false">IFERROR(N35/I35,0)</f>
        <v>0.086509635974304</v>
      </c>
      <c r="P35" s="26" t="n">
        <v>132.88</v>
      </c>
      <c r="Q35" s="26" t="n">
        <f aca="false">I35-P35</f>
        <v>30.57</v>
      </c>
      <c r="R35" s="44" t="n">
        <f aca="false">IFERROR(Q35/I35,0)</f>
        <v>0.187029672682778</v>
      </c>
      <c r="S35" s="26" t="n">
        <v>149.04</v>
      </c>
      <c r="T35" s="26" t="n">
        <f aca="false">I35-S35</f>
        <v>14.41</v>
      </c>
      <c r="U35" s="44" t="n">
        <f aca="false">IFERROR(T35/I35,0)</f>
        <v>0.0881615172835729</v>
      </c>
      <c r="V35" s="45" t="s">
        <v>103</v>
      </c>
      <c r="W35" s="45" t="s">
        <v>158</v>
      </c>
      <c r="X35" s="45" t="s">
        <v>103</v>
      </c>
    </row>
    <row r="36" customFormat="false" ht="15" hidden="false" customHeight="false" outlineLevel="0" collapsed="false">
      <c r="A36" s="37" t="s">
        <v>242</v>
      </c>
      <c r="B36" s="37" t="s">
        <v>243</v>
      </c>
      <c r="C36" s="37" t="s">
        <v>86</v>
      </c>
      <c r="D36" s="37" t="s">
        <v>218</v>
      </c>
      <c r="E36" s="37" t="s">
        <v>156</v>
      </c>
      <c r="F36" s="37" t="s">
        <v>165</v>
      </c>
      <c r="G36" s="43" t="n">
        <v>46138</v>
      </c>
      <c r="H36" s="26" t="n">
        <v>271.49</v>
      </c>
      <c r="I36" s="26" t="n">
        <v>248.16</v>
      </c>
      <c r="J36" s="26" t="n">
        <v>258.08</v>
      </c>
      <c r="K36" s="26" t="n">
        <f aca="false">I36-J36</f>
        <v>-9.91999999999999</v>
      </c>
      <c r="L36" s="44" t="n">
        <f aca="false">IFERROR(K36/I36,0)</f>
        <v>-0.0399742101869761</v>
      </c>
      <c r="M36" s="26" t="n">
        <v>240.67</v>
      </c>
      <c r="N36" s="26" t="n">
        <f aca="false">I36-M36</f>
        <v>7.49000000000001</v>
      </c>
      <c r="O36" s="44" t="n">
        <f aca="false">IFERROR(N36/I36,0)</f>
        <v>0.030182140554481</v>
      </c>
      <c r="P36" s="26" t="n">
        <v>211.36</v>
      </c>
      <c r="Q36" s="26" t="n">
        <f aca="false">I36-P36</f>
        <v>36.8</v>
      </c>
      <c r="R36" s="44" t="n">
        <f aca="false">IFERROR(Q36/I36,0)</f>
        <v>0.14829142488717</v>
      </c>
      <c r="S36" s="26" t="n">
        <v>228.57</v>
      </c>
      <c r="T36" s="26" t="n">
        <f aca="false">I36-S36</f>
        <v>19.59</v>
      </c>
      <c r="U36" s="44" t="n">
        <f aca="false">IFERROR(T36/I36,0)</f>
        <v>0.078941005802708</v>
      </c>
      <c r="V36" s="45" t="s">
        <v>103</v>
      </c>
      <c r="W36" s="45" t="s">
        <v>103</v>
      </c>
      <c r="X36" s="45" t="s">
        <v>103</v>
      </c>
    </row>
    <row r="37" customFormat="false" ht="15" hidden="false" customHeight="false" outlineLevel="0" collapsed="false">
      <c r="A37" s="37" t="s">
        <v>244</v>
      </c>
      <c r="B37" s="37" t="s">
        <v>245</v>
      </c>
      <c r="C37" s="37" t="s">
        <v>88</v>
      </c>
      <c r="D37" s="37" t="s">
        <v>182</v>
      </c>
      <c r="E37" s="37" t="s">
        <v>156</v>
      </c>
      <c r="F37" s="37" t="s">
        <v>246</v>
      </c>
      <c r="G37" s="43" t="n">
        <v>45886</v>
      </c>
      <c r="H37" s="26" t="n">
        <v>2849.12</v>
      </c>
      <c r="I37" s="26" t="n">
        <v>2029.97</v>
      </c>
      <c r="J37" s="26" t="n">
        <v>2011.28</v>
      </c>
      <c r="K37" s="26" t="n">
        <f aca="false">I37-J37</f>
        <v>18.6900000000001</v>
      </c>
      <c r="L37" s="44" t="n">
        <f aca="false">IFERROR(K37/I37,0)</f>
        <v>0.00920703261624559</v>
      </c>
      <c r="M37" s="26" t="n">
        <v>1866.83</v>
      </c>
      <c r="N37" s="26" t="n">
        <f aca="false">I37-M37</f>
        <v>163.14</v>
      </c>
      <c r="O37" s="44" t="n">
        <f aca="false">IFERROR(N37/I37,0)</f>
        <v>0.0803657196904388</v>
      </c>
      <c r="P37" s="26" t="n">
        <v>1466.08</v>
      </c>
      <c r="Q37" s="26" t="n">
        <f aca="false">I37-P37</f>
        <v>563.89</v>
      </c>
      <c r="R37" s="44" t="n">
        <f aca="false">IFERROR(Q37/I37,0)</f>
        <v>0.277782430282221</v>
      </c>
      <c r="S37" s="26" t="n">
        <v>1729.37</v>
      </c>
      <c r="T37" s="26" t="n">
        <f aca="false">I37-S37</f>
        <v>300.6</v>
      </c>
      <c r="U37" s="44" t="n">
        <f aca="false">IFERROR(T37/I37,0)</f>
        <v>0.148081006123243</v>
      </c>
      <c r="V37" s="45" t="s">
        <v>103</v>
      </c>
      <c r="W37" s="45" t="s">
        <v>103</v>
      </c>
      <c r="X37" s="45" t="s">
        <v>103</v>
      </c>
    </row>
    <row r="38" customFormat="false" ht="15" hidden="false" customHeight="false" outlineLevel="0" collapsed="false">
      <c r="A38" s="37" t="s">
        <v>247</v>
      </c>
      <c r="B38" s="37" t="s">
        <v>248</v>
      </c>
      <c r="C38" s="37" t="s">
        <v>88</v>
      </c>
      <c r="D38" s="37" t="s">
        <v>249</v>
      </c>
      <c r="E38" s="37" t="s">
        <v>156</v>
      </c>
      <c r="F38" s="37" t="s">
        <v>250</v>
      </c>
      <c r="G38" s="43" t="n">
        <v>46179</v>
      </c>
      <c r="H38" s="26" t="n">
        <v>2969.16</v>
      </c>
      <c r="I38" s="26" t="n">
        <v>2347.75</v>
      </c>
      <c r="J38" s="26" t="n">
        <v>2356.14</v>
      </c>
      <c r="K38" s="26" t="n">
        <f aca="false">I38-J38</f>
        <v>-8.38999999999987</v>
      </c>
      <c r="L38" s="44" t="n">
        <f aca="false">IFERROR(K38/I38,0)</f>
        <v>-0.00357363433074215</v>
      </c>
      <c r="M38" s="26" t="n">
        <v>2080.73</v>
      </c>
      <c r="N38" s="26" t="n">
        <f aca="false">I38-M38</f>
        <v>267.02</v>
      </c>
      <c r="O38" s="44" t="n">
        <f aca="false">IFERROR(N38/I38,0)</f>
        <v>0.113734426578639</v>
      </c>
      <c r="P38" s="26" t="n">
        <v>1772.35</v>
      </c>
      <c r="Q38" s="26" t="n">
        <f aca="false">I38-P38</f>
        <v>575.4</v>
      </c>
      <c r="R38" s="44" t="n">
        <f aca="false">IFERROR(Q38/I38,0)</f>
        <v>0.245085720370568</v>
      </c>
      <c r="S38" s="26" t="n">
        <v>1905.99</v>
      </c>
      <c r="T38" s="26" t="n">
        <f aca="false">I38-S38</f>
        <v>441.76</v>
      </c>
      <c r="U38" s="44" t="n">
        <f aca="false">IFERROR(T38/I38,0)</f>
        <v>0.188163134916409</v>
      </c>
      <c r="V38" s="45" t="s">
        <v>103</v>
      </c>
      <c r="W38" s="45" t="s">
        <v>103</v>
      </c>
      <c r="X38" s="45" t="s">
        <v>103</v>
      </c>
    </row>
    <row r="39" customFormat="false" ht="15" hidden="false" customHeight="false" outlineLevel="0" collapsed="false">
      <c r="A39" s="37" t="s">
        <v>251</v>
      </c>
      <c r="B39" s="37" t="s">
        <v>252</v>
      </c>
      <c r="C39" s="37" t="s">
        <v>87</v>
      </c>
      <c r="D39" s="37" t="s">
        <v>188</v>
      </c>
      <c r="E39" s="37" t="s">
        <v>156</v>
      </c>
      <c r="F39" s="37" t="s">
        <v>215</v>
      </c>
      <c r="G39" s="43" t="n">
        <v>45965</v>
      </c>
      <c r="H39" s="26" t="n">
        <v>516.85</v>
      </c>
      <c r="I39" s="26" t="n">
        <v>416.2</v>
      </c>
      <c r="J39" s="26" t="n">
        <v>426.94</v>
      </c>
      <c r="K39" s="26" t="n">
        <f aca="false">I39-J39</f>
        <v>-10.74</v>
      </c>
      <c r="L39" s="44" t="n">
        <f aca="false">IFERROR(K39/I39,0)</f>
        <v>-0.0258049014896685</v>
      </c>
      <c r="M39" s="26" t="n">
        <v>406.33</v>
      </c>
      <c r="N39" s="26" t="n">
        <f aca="false">I39-M39</f>
        <v>9.87000000000001</v>
      </c>
      <c r="O39" s="44" t="n">
        <f aca="false">IFERROR(N39/I39,0)</f>
        <v>0.0237145603075445</v>
      </c>
      <c r="P39" s="26" t="n">
        <v>359.25</v>
      </c>
      <c r="Q39" s="26" t="n">
        <f aca="false">I39-P39</f>
        <v>56.95</v>
      </c>
      <c r="R39" s="44" t="n">
        <f aca="false">IFERROR(Q39/I39,0)</f>
        <v>0.136833253243633</v>
      </c>
      <c r="S39" s="26" t="n">
        <v>357.88</v>
      </c>
      <c r="T39" s="26" t="n">
        <f aca="false">I39-S39</f>
        <v>58.32</v>
      </c>
      <c r="U39" s="44" t="n">
        <f aca="false">IFERROR(T39/I39,0)</f>
        <v>0.140124939932725</v>
      </c>
      <c r="V39" s="45" t="s">
        <v>103</v>
      </c>
      <c r="W39" s="45" t="s">
        <v>158</v>
      </c>
      <c r="X39" s="45" t="s">
        <v>103</v>
      </c>
    </row>
    <row r="40" customFormat="false" ht="15" hidden="false" customHeight="false" outlineLevel="0" collapsed="false">
      <c r="A40" s="37" t="s">
        <v>253</v>
      </c>
      <c r="B40" s="37" t="s">
        <v>238</v>
      </c>
      <c r="C40" s="37" t="s">
        <v>86</v>
      </c>
      <c r="D40" s="37" t="s">
        <v>206</v>
      </c>
      <c r="E40" s="37" t="s">
        <v>156</v>
      </c>
      <c r="F40" s="37" t="s">
        <v>175</v>
      </c>
      <c r="G40" s="43" t="n">
        <v>45842</v>
      </c>
      <c r="H40" s="26" t="n">
        <v>56.06</v>
      </c>
      <c r="I40" s="26" t="n">
        <v>51.02</v>
      </c>
      <c r="J40" s="26" t="n">
        <v>51.95</v>
      </c>
      <c r="K40" s="26" t="n">
        <f aca="false">I40-J40</f>
        <v>-0.93</v>
      </c>
      <c r="L40" s="44" t="n">
        <f aca="false">IFERROR(K40/I40,0)</f>
        <v>-0.0182281458251666</v>
      </c>
      <c r="M40" s="26" t="n">
        <v>48.87</v>
      </c>
      <c r="N40" s="26" t="n">
        <f aca="false">I40-M40</f>
        <v>2.15000000000001</v>
      </c>
      <c r="O40" s="44" t="n">
        <f aca="false">IFERROR(N40/I40,0)</f>
        <v>0.0421403371226971</v>
      </c>
      <c r="P40" s="26" t="n">
        <v>43.42</v>
      </c>
      <c r="Q40" s="26" t="n">
        <f aca="false">I40-P40</f>
        <v>7.6</v>
      </c>
      <c r="R40" s="44" t="n">
        <f aca="false">IFERROR(Q40/I40,0)</f>
        <v>0.148961191689534</v>
      </c>
      <c r="S40" s="26" t="n">
        <v>46.14</v>
      </c>
      <c r="T40" s="26" t="n">
        <f aca="false">I40-S40</f>
        <v>4.88</v>
      </c>
      <c r="U40" s="44" t="n">
        <f aca="false">IFERROR(T40/I40,0)</f>
        <v>0.0956487651901216</v>
      </c>
      <c r="V40" s="45" t="s">
        <v>103</v>
      </c>
      <c r="W40" s="45" t="s">
        <v>103</v>
      </c>
      <c r="X40" s="45" t="s">
        <v>103</v>
      </c>
    </row>
    <row r="41" customFormat="false" ht="15" hidden="false" customHeight="false" outlineLevel="0" collapsed="false">
      <c r="A41" s="37" t="s">
        <v>254</v>
      </c>
      <c r="B41" s="37" t="s">
        <v>255</v>
      </c>
      <c r="C41" s="37" t="s">
        <v>87</v>
      </c>
      <c r="D41" s="37" t="s">
        <v>170</v>
      </c>
      <c r="E41" s="37" t="s">
        <v>156</v>
      </c>
      <c r="F41" s="37" t="s">
        <v>171</v>
      </c>
      <c r="G41" s="43" t="n">
        <v>45960</v>
      </c>
      <c r="H41" s="26" t="n">
        <v>549.22</v>
      </c>
      <c r="I41" s="26" t="n">
        <v>469.25</v>
      </c>
      <c r="J41" s="26" t="n">
        <v>473.42</v>
      </c>
      <c r="K41" s="26" t="n">
        <f aca="false">I41-J41</f>
        <v>-4.17000000000002</v>
      </c>
      <c r="L41" s="44" t="n">
        <f aca="false">IFERROR(K41/I41,0)</f>
        <v>-0.00888652104421953</v>
      </c>
      <c r="M41" s="26" t="n">
        <v>441.79</v>
      </c>
      <c r="N41" s="26" t="n">
        <f aca="false">I41-M41</f>
        <v>27.46</v>
      </c>
      <c r="O41" s="44" t="n">
        <f aca="false">IFERROR(N41/I41,0)</f>
        <v>0.0585189131592967</v>
      </c>
      <c r="P41" s="26" t="n">
        <v>375.58</v>
      </c>
      <c r="Q41" s="26" t="n">
        <f aca="false">I41-P41</f>
        <v>93.67</v>
      </c>
      <c r="R41" s="44" t="n">
        <f aca="false">IFERROR(Q41/I41,0)</f>
        <v>0.199616409163559</v>
      </c>
      <c r="S41" s="26" t="n">
        <v>405.26</v>
      </c>
      <c r="T41" s="26" t="n">
        <f aca="false">I41-S41</f>
        <v>63.99</v>
      </c>
      <c r="U41" s="44" t="n">
        <f aca="false">IFERROR(T41/I41,0)</f>
        <v>0.136366542354822</v>
      </c>
      <c r="V41" s="45" t="s">
        <v>103</v>
      </c>
      <c r="W41" s="45" t="s">
        <v>103</v>
      </c>
      <c r="X41" s="45" t="s">
        <v>103</v>
      </c>
    </row>
    <row r="42" customFormat="false" ht="15" hidden="false" customHeight="false" outlineLevel="0" collapsed="false">
      <c r="A42" s="37" t="s">
        <v>256</v>
      </c>
      <c r="B42" s="37" t="s">
        <v>194</v>
      </c>
      <c r="C42" s="37" t="s">
        <v>89</v>
      </c>
      <c r="D42" s="37" t="s">
        <v>221</v>
      </c>
      <c r="E42" s="37" t="s">
        <v>156</v>
      </c>
      <c r="F42" s="37" t="s">
        <v>222</v>
      </c>
      <c r="G42" s="43" t="n">
        <v>46150</v>
      </c>
      <c r="H42" s="26" t="n">
        <v>6415.32</v>
      </c>
      <c r="I42" s="26" t="n">
        <v>4904.94</v>
      </c>
      <c r="J42" s="26" t="n">
        <v>4943.88</v>
      </c>
      <c r="K42" s="26" t="n">
        <f aca="false">I42-J42</f>
        <v>-38.9400000000005</v>
      </c>
      <c r="L42" s="44" t="n">
        <f aca="false">IFERROR(K42/I42,0)</f>
        <v>-0.00793893503284454</v>
      </c>
      <c r="M42" s="26" t="n">
        <v>4758.66</v>
      </c>
      <c r="N42" s="26" t="n">
        <f aca="false">I42-M42</f>
        <v>146.28</v>
      </c>
      <c r="O42" s="44" t="n">
        <f aca="false">IFERROR(N42/I42,0)</f>
        <v>0.0298229947766945</v>
      </c>
      <c r="P42" s="26" t="n">
        <v>3988.81</v>
      </c>
      <c r="Q42" s="26" t="n">
        <f aca="false">I42-P42</f>
        <v>916.13</v>
      </c>
      <c r="R42" s="44" t="n">
        <f aca="false">IFERROR(Q42/I42,0)</f>
        <v>0.186777004407801</v>
      </c>
      <c r="S42" s="26" t="n">
        <v>4202.72</v>
      </c>
      <c r="T42" s="26" t="n">
        <f aca="false">I42-S42</f>
        <v>702.219999999999</v>
      </c>
      <c r="U42" s="44" t="n">
        <f aca="false">IFERROR(T42/I42,0)</f>
        <v>0.143165869511146</v>
      </c>
      <c r="V42" s="45" t="s">
        <v>103</v>
      </c>
      <c r="W42" s="45" t="s">
        <v>103</v>
      </c>
      <c r="X42" s="45" t="s">
        <v>103</v>
      </c>
    </row>
    <row r="43" customFormat="false" ht="15" hidden="false" customHeight="false" outlineLevel="0" collapsed="false">
      <c r="A43" s="37" t="s">
        <v>257</v>
      </c>
      <c r="B43" s="37" t="s">
        <v>258</v>
      </c>
      <c r="C43" s="37" t="s">
        <v>87</v>
      </c>
      <c r="D43" s="37" t="s">
        <v>212</v>
      </c>
      <c r="E43" s="37" t="s">
        <v>156</v>
      </c>
      <c r="F43" s="37" t="s">
        <v>215</v>
      </c>
      <c r="G43" s="43" t="n">
        <v>46143</v>
      </c>
      <c r="H43" s="26" t="n">
        <v>155.05</v>
      </c>
      <c r="I43" s="26" t="n">
        <v>136.59</v>
      </c>
      <c r="J43" s="26" t="n">
        <v>137.29</v>
      </c>
      <c r="K43" s="26" t="n">
        <f aca="false">I43-J43</f>
        <v>-0.699999999999989</v>
      </c>
      <c r="L43" s="44" t="n">
        <f aca="false">IFERROR(K43/I43,0)</f>
        <v>-0.00512482612197078</v>
      </c>
      <c r="M43" s="26" t="n">
        <v>123.12</v>
      </c>
      <c r="N43" s="26" t="n">
        <f aca="false">I43-M43</f>
        <v>13.47</v>
      </c>
      <c r="O43" s="44" t="n">
        <f aca="false">IFERROR(N43/I43,0)</f>
        <v>0.0986162969470679</v>
      </c>
      <c r="P43" s="26" t="n">
        <v>117.58</v>
      </c>
      <c r="Q43" s="26" t="n">
        <f aca="false">I43-P43</f>
        <v>19.01</v>
      </c>
      <c r="R43" s="44" t="n">
        <f aca="false">IFERROR(Q43/I43,0)</f>
        <v>0.13917563511238</v>
      </c>
      <c r="S43" s="26" t="n">
        <v>119.8</v>
      </c>
      <c r="T43" s="26" t="n">
        <f aca="false">I43-S43</f>
        <v>16.79</v>
      </c>
      <c r="U43" s="44" t="n">
        <f aca="false">IFERROR(T43/I43,0)</f>
        <v>0.122922615125558</v>
      </c>
      <c r="V43" s="45" t="s">
        <v>103</v>
      </c>
      <c r="W43" s="45" t="s">
        <v>158</v>
      </c>
      <c r="X43" s="45" t="s">
        <v>103</v>
      </c>
    </row>
    <row r="44" customFormat="false" ht="15" hidden="false" customHeight="false" outlineLevel="0" collapsed="false">
      <c r="A44" s="37" t="s">
        <v>259</v>
      </c>
      <c r="B44" s="37" t="s">
        <v>194</v>
      </c>
      <c r="C44" s="37" t="s">
        <v>88</v>
      </c>
      <c r="D44" s="37" t="s">
        <v>260</v>
      </c>
      <c r="E44" s="37" t="s">
        <v>156</v>
      </c>
      <c r="F44" s="37" t="s">
        <v>246</v>
      </c>
      <c r="G44" s="43" t="n">
        <v>46133</v>
      </c>
      <c r="H44" s="26" t="n">
        <v>2277.98</v>
      </c>
      <c r="I44" s="26" t="n">
        <v>1741.77</v>
      </c>
      <c r="J44" s="26" t="n">
        <v>1759.63</v>
      </c>
      <c r="K44" s="26" t="n">
        <f aca="false">I44-J44</f>
        <v>-17.8600000000001</v>
      </c>
      <c r="L44" s="44" t="n">
        <f aca="false">IFERROR(K44/I44,0)</f>
        <v>-0.0102539370869863</v>
      </c>
      <c r="M44" s="26" t="n">
        <v>1509.98</v>
      </c>
      <c r="N44" s="26" t="n">
        <f aca="false">I44-M44</f>
        <v>231.79</v>
      </c>
      <c r="O44" s="44" t="n">
        <f aca="false">IFERROR(N44/I44,0)</f>
        <v>0.133077271970467</v>
      </c>
      <c r="P44" s="26" t="n">
        <v>1337.37</v>
      </c>
      <c r="Q44" s="26" t="n">
        <f aca="false">I44-P44</f>
        <v>404.4</v>
      </c>
      <c r="R44" s="44" t="n">
        <f aca="false">IFERROR(Q44/I44,0)</f>
        <v>0.232177612428736</v>
      </c>
      <c r="S44" s="26" t="n">
        <v>1398.59</v>
      </c>
      <c r="T44" s="26" t="n">
        <f aca="false">I44-S44</f>
        <v>343.18</v>
      </c>
      <c r="U44" s="44" t="n">
        <f aca="false">IFERROR(T44/I44,0)</f>
        <v>0.197029458539302</v>
      </c>
      <c r="V44" s="45" t="s">
        <v>103</v>
      </c>
      <c r="W44" s="45" t="s">
        <v>103</v>
      </c>
      <c r="X44" s="45" t="s">
        <v>103</v>
      </c>
    </row>
    <row r="45" customFormat="false" ht="15" hidden="false" customHeight="false" outlineLevel="0" collapsed="false">
      <c r="A45" s="37" t="s">
        <v>261</v>
      </c>
      <c r="B45" s="37" t="s">
        <v>167</v>
      </c>
      <c r="C45" s="37" t="s">
        <v>86</v>
      </c>
      <c r="D45" s="37" t="s">
        <v>218</v>
      </c>
      <c r="E45" s="37" t="s">
        <v>156</v>
      </c>
      <c r="F45" s="37" t="s">
        <v>234</v>
      </c>
      <c r="G45" s="43" t="n">
        <v>45960</v>
      </c>
      <c r="H45" s="26" t="n">
        <v>189.26</v>
      </c>
      <c r="I45" s="26" t="n">
        <v>182.03</v>
      </c>
      <c r="J45" s="26" t="n">
        <v>181.56</v>
      </c>
      <c r="K45" s="26" t="n">
        <f aca="false">I45-J45</f>
        <v>0.469999999999999</v>
      </c>
      <c r="L45" s="44" t="n">
        <f aca="false">IFERROR(K45/I45,0)</f>
        <v>0.00258199197934406</v>
      </c>
      <c r="M45" s="26" t="n">
        <v>181.72</v>
      </c>
      <c r="N45" s="26" t="n">
        <f aca="false">I45-M45</f>
        <v>0.310000000000002</v>
      </c>
      <c r="O45" s="44" t="n">
        <f aca="false">IFERROR(N45/I45,0)</f>
        <v>0.00170301598637588</v>
      </c>
      <c r="P45" s="26" t="n">
        <v>165.74</v>
      </c>
      <c r="Q45" s="26" t="n">
        <f aca="false">I45-P45</f>
        <v>16.29</v>
      </c>
      <c r="R45" s="44" t="n">
        <f aca="false">IFERROR(Q45/I45,0)</f>
        <v>0.089490743284074</v>
      </c>
      <c r="S45" s="26" t="n">
        <v>166.39</v>
      </c>
      <c r="T45" s="26" t="n">
        <f aca="false">I45-S45</f>
        <v>15.64</v>
      </c>
      <c r="U45" s="44" t="n">
        <f aca="false">IFERROR(T45/I45,0)</f>
        <v>0.0859199033126409</v>
      </c>
      <c r="V45" s="45" t="s">
        <v>103</v>
      </c>
      <c r="W45" s="45" t="s">
        <v>103</v>
      </c>
      <c r="X45" s="45" t="s">
        <v>103</v>
      </c>
    </row>
    <row r="46" customFormat="false" ht="15" hidden="false" customHeight="false" outlineLevel="0" collapsed="false">
      <c r="A46" s="37" t="s">
        <v>262</v>
      </c>
      <c r="B46" s="37" t="s">
        <v>263</v>
      </c>
      <c r="C46" s="37" t="s">
        <v>88</v>
      </c>
      <c r="D46" s="37" t="s">
        <v>232</v>
      </c>
      <c r="E46" s="37" t="s">
        <v>156</v>
      </c>
      <c r="F46" s="37" t="s">
        <v>183</v>
      </c>
      <c r="G46" s="43" t="n">
        <v>46129</v>
      </c>
      <c r="H46" s="26" t="n">
        <v>1359.13</v>
      </c>
      <c r="I46" s="26" t="n">
        <v>982.25</v>
      </c>
      <c r="J46" s="26" t="n">
        <v>974.84</v>
      </c>
      <c r="K46" s="26" t="n">
        <f aca="false">I46-J46</f>
        <v>7.40999999999997</v>
      </c>
      <c r="L46" s="44" t="n">
        <f aca="false">IFERROR(K46/I46,0)</f>
        <v>0.00754390430134891</v>
      </c>
      <c r="M46" s="26" t="n">
        <v>911.62</v>
      </c>
      <c r="N46" s="26" t="n">
        <f aca="false">I46-M46</f>
        <v>70.63</v>
      </c>
      <c r="O46" s="44" t="n">
        <f aca="false">IFERROR(N46/I46,0)</f>
        <v>0.0719063374904556</v>
      </c>
      <c r="P46" s="26" t="n">
        <v>799.1</v>
      </c>
      <c r="Q46" s="26" t="n">
        <f aca="false">I46-P46</f>
        <v>183.15</v>
      </c>
      <c r="R46" s="44" t="n">
        <f aca="false">IFERROR(Q46/I46,0)</f>
        <v>0.186459658946297</v>
      </c>
      <c r="S46" s="26" t="n">
        <v>852.49</v>
      </c>
      <c r="T46" s="26" t="n">
        <f aca="false">I46-S46</f>
        <v>129.76</v>
      </c>
      <c r="U46" s="44" t="n">
        <f aca="false">IFERROR(T46/I46,0)</f>
        <v>0.13210486128786</v>
      </c>
      <c r="V46" s="45" t="s">
        <v>103</v>
      </c>
      <c r="W46" s="45" t="s">
        <v>158</v>
      </c>
      <c r="X46" s="45" t="s">
        <v>103</v>
      </c>
    </row>
    <row r="47" customFormat="false" ht="15" hidden="false" customHeight="false" outlineLevel="0" collapsed="false">
      <c r="A47" s="37" t="s">
        <v>264</v>
      </c>
      <c r="B47" s="37" t="s">
        <v>198</v>
      </c>
      <c r="C47" s="37" t="s">
        <v>88</v>
      </c>
      <c r="D47" s="37" t="s">
        <v>182</v>
      </c>
      <c r="E47" s="37" t="s">
        <v>156</v>
      </c>
      <c r="F47" s="37" t="s">
        <v>183</v>
      </c>
      <c r="G47" s="43" t="n">
        <v>46180</v>
      </c>
      <c r="H47" s="26" t="n">
        <v>1831.95</v>
      </c>
      <c r="I47" s="26" t="n">
        <v>1463.32</v>
      </c>
      <c r="J47" s="26" t="n">
        <v>1458.48</v>
      </c>
      <c r="K47" s="26" t="n">
        <f aca="false">I47-J47</f>
        <v>4.83999999999992</v>
      </c>
      <c r="L47" s="44" t="n">
        <f aca="false">IFERROR(K47/I47,0)</f>
        <v>0.00330754722138693</v>
      </c>
      <c r="M47" s="26" t="n">
        <v>1305.82</v>
      </c>
      <c r="N47" s="26" t="n">
        <f aca="false">I47-M47</f>
        <v>157.5</v>
      </c>
      <c r="O47" s="44" t="n">
        <f aca="false">IFERROR(N47/I47,0)</f>
        <v>0.107631960200093</v>
      </c>
      <c r="P47" s="26" t="n">
        <v>1093.17</v>
      </c>
      <c r="Q47" s="26" t="n">
        <f aca="false">I47-P47</f>
        <v>370.15</v>
      </c>
      <c r="R47" s="44" t="n">
        <f aca="false">IFERROR(Q47/I47,0)</f>
        <v>0.252952190908345</v>
      </c>
      <c r="S47" s="26" t="n">
        <v>1257.4</v>
      </c>
      <c r="T47" s="26" t="n">
        <f aca="false">I47-S47</f>
        <v>205.92</v>
      </c>
      <c r="U47" s="44" t="n">
        <f aca="false">IFERROR(T47/I47,0)</f>
        <v>0.140721099964464</v>
      </c>
      <c r="V47" s="45" t="s">
        <v>103</v>
      </c>
      <c r="W47" s="45" t="s">
        <v>103</v>
      </c>
      <c r="X47" s="45" t="s">
        <v>103</v>
      </c>
    </row>
    <row r="48" customFormat="false" ht="15" hidden="false" customHeight="false" outlineLevel="0" collapsed="false">
      <c r="A48" s="37" t="s">
        <v>265</v>
      </c>
      <c r="B48" s="37" t="s">
        <v>187</v>
      </c>
      <c r="C48" s="37" t="s">
        <v>86</v>
      </c>
      <c r="D48" s="37" t="s">
        <v>174</v>
      </c>
      <c r="E48" s="37" t="s">
        <v>156</v>
      </c>
      <c r="F48" s="37" t="s">
        <v>201</v>
      </c>
      <c r="G48" s="43" t="n">
        <v>45986</v>
      </c>
      <c r="H48" s="26" t="n">
        <v>219.11</v>
      </c>
      <c r="I48" s="26" t="n">
        <v>217.5</v>
      </c>
      <c r="J48" s="26" t="n">
        <v>221.03</v>
      </c>
      <c r="K48" s="26" t="n">
        <f aca="false">I48-J48</f>
        <v>-3.53</v>
      </c>
      <c r="L48" s="44" t="n">
        <f aca="false">IFERROR(K48/I48,0)</f>
        <v>-0.0162298850574713</v>
      </c>
      <c r="M48" s="26" t="n">
        <v>214.41</v>
      </c>
      <c r="N48" s="26" t="n">
        <f aca="false">I48-M48</f>
        <v>3.09</v>
      </c>
      <c r="O48" s="44" t="n">
        <f aca="false">IFERROR(N48/I48,0)</f>
        <v>0.0142068965517242</v>
      </c>
      <c r="P48" s="26" t="n">
        <v>195.4</v>
      </c>
      <c r="Q48" s="26" t="n">
        <f aca="false">I48-P48</f>
        <v>22.1</v>
      </c>
      <c r="R48" s="44" t="n">
        <f aca="false">IFERROR(Q48/I48,0)</f>
        <v>0.101609195402299</v>
      </c>
      <c r="S48" s="26" t="n">
        <v>200.81</v>
      </c>
      <c r="T48" s="26" t="n">
        <f aca="false">I48-S48</f>
        <v>16.69</v>
      </c>
      <c r="U48" s="44" t="n">
        <f aca="false">IFERROR(T48/I48,0)</f>
        <v>0.076735632183908</v>
      </c>
      <c r="V48" s="45" t="s">
        <v>103</v>
      </c>
      <c r="W48" s="45" t="s">
        <v>158</v>
      </c>
      <c r="X48" s="45" t="s">
        <v>158</v>
      </c>
    </row>
    <row r="49" customFormat="false" ht="15" hidden="false" customHeight="false" outlineLevel="0" collapsed="false">
      <c r="A49" s="37" t="s">
        <v>266</v>
      </c>
      <c r="B49" s="37" t="s">
        <v>267</v>
      </c>
      <c r="C49" s="37" t="s">
        <v>88</v>
      </c>
      <c r="D49" s="37" t="s">
        <v>191</v>
      </c>
      <c r="E49" s="37" t="s">
        <v>156</v>
      </c>
      <c r="F49" s="37" t="s">
        <v>183</v>
      </c>
      <c r="G49" s="43" t="n">
        <v>45899</v>
      </c>
      <c r="H49" s="26" t="n">
        <v>981.2</v>
      </c>
      <c r="I49" s="26" t="n">
        <v>707.52</v>
      </c>
      <c r="J49" s="26" t="n">
        <v>711.41</v>
      </c>
      <c r="K49" s="26" t="n">
        <f aca="false">I49-J49</f>
        <v>-3.88999999999999</v>
      </c>
      <c r="L49" s="44" t="n">
        <f aca="false">IFERROR(K49/I49,0)</f>
        <v>-0.00549807779285389</v>
      </c>
      <c r="M49" s="26" t="n">
        <v>634.81</v>
      </c>
      <c r="N49" s="26" t="n">
        <f aca="false">I49-M49</f>
        <v>72.71</v>
      </c>
      <c r="O49" s="44" t="n">
        <f aca="false">IFERROR(N49/I49,0)</f>
        <v>0.102767412935323</v>
      </c>
      <c r="P49" s="26" t="n">
        <v>547.66</v>
      </c>
      <c r="Q49" s="26" t="n">
        <f aca="false">I49-P49</f>
        <v>159.86</v>
      </c>
      <c r="R49" s="44" t="n">
        <f aca="false">IFERROR(Q49/I49,0)</f>
        <v>0.225944142921755</v>
      </c>
      <c r="S49" s="26" t="n">
        <v>560.06</v>
      </c>
      <c r="T49" s="26" t="n">
        <f aca="false">I49-S49</f>
        <v>147.46</v>
      </c>
      <c r="U49" s="44" t="n">
        <f aca="false">IFERROR(T49/I49,0)</f>
        <v>0.208418136589778</v>
      </c>
      <c r="V49" s="45" t="s">
        <v>103</v>
      </c>
      <c r="W49" s="45" t="s">
        <v>158</v>
      </c>
      <c r="X49" s="45" t="s">
        <v>103</v>
      </c>
    </row>
    <row r="50" customFormat="false" ht="15" hidden="false" customHeight="false" outlineLevel="0" collapsed="false">
      <c r="A50" s="37" t="s">
        <v>268</v>
      </c>
      <c r="B50" s="37" t="s">
        <v>220</v>
      </c>
      <c r="C50" s="37" t="s">
        <v>87</v>
      </c>
      <c r="D50" s="37" t="s">
        <v>155</v>
      </c>
      <c r="E50" s="37" t="s">
        <v>156</v>
      </c>
      <c r="F50" s="37" t="s">
        <v>171</v>
      </c>
      <c r="G50" s="43" t="n">
        <v>46089</v>
      </c>
      <c r="H50" s="26" t="n">
        <v>313.67</v>
      </c>
      <c r="I50" s="26" t="n">
        <v>266.99</v>
      </c>
      <c r="J50" s="26" t="n">
        <v>267.87</v>
      </c>
      <c r="K50" s="26" t="n">
        <f aca="false">I50-J50</f>
        <v>-0.879999999999996</v>
      </c>
      <c r="L50" s="44" t="n">
        <f aca="false">IFERROR(K50/I50,0)</f>
        <v>-0.00329600359564027</v>
      </c>
      <c r="M50" s="26" t="n">
        <v>240.94</v>
      </c>
      <c r="N50" s="26" t="n">
        <f aca="false">I50-M50</f>
        <v>26.05</v>
      </c>
      <c r="O50" s="44" t="n">
        <f aca="false">IFERROR(N50/I50,0)</f>
        <v>0.0975691973482153</v>
      </c>
      <c r="P50" s="26" t="n">
        <v>233.57</v>
      </c>
      <c r="Q50" s="26" t="n">
        <f aca="false">I50-P50</f>
        <v>33.42</v>
      </c>
      <c r="R50" s="44" t="n">
        <f aca="false">IFERROR(Q50/I50,0)</f>
        <v>0.125173227461703</v>
      </c>
      <c r="S50" s="26" t="n">
        <v>245.72</v>
      </c>
      <c r="T50" s="26" t="n">
        <f aca="false">I50-S50</f>
        <v>21.27</v>
      </c>
      <c r="U50" s="44" t="n">
        <f aca="false">IFERROR(T50/I50,0)</f>
        <v>0.0796659050900783</v>
      </c>
      <c r="V50" s="45" t="s">
        <v>103</v>
      </c>
      <c r="W50" s="45" t="s">
        <v>158</v>
      </c>
      <c r="X50" s="45" t="s">
        <v>158</v>
      </c>
    </row>
    <row r="52" customFormat="false" ht="15" hidden="false" customHeight="false" outlineLevel="0" collapsed="false">
      <c r="F52" s="46" t="s">
        <v>269</v>
      </c>
      <c r="H52" s="25" t="n">
        <f aca="false">SUM(H3:H50)</f>
        <v>56255.32</v>
      </c>
      <c r="I52" s="25" t="n">
        <f aca="false">SUM(I3:I50)</f>
        <v>44816.87</v>
      </c>
      <c r="J52" s="25" t="n">
        <f aca="false">SUM(J3:J50)</f>
        <v>45187.29</v>
      </c>
      <c r="K52" s="25" t="n">
        <f aca="false">SUM(K3:K50)</f>
        <v>-370.420000000002</v>
      </c>
      <c r="L52" s="47" t="n">
        <f aca="false">IFERROR(SUM(K3:K50)/SUM($I$3:$I$50),0)</f>
        <v>-0.00826519121036345</v>
      </c>
      <c r="M52" s="25" t="n">
        <f aca="false">SUM(M3:M50)</f>
        <v>42191.71</v>
      </c>
      <c r="N52" s="25" t="n">
        <f aca="false">SUM(N3:N50)</f>
        <v>2625.16</v>
      </c>
      <c r="O52" s="47" t="n">
        <f aca="false">IFERROR(SUM(N3:N50)/SUM($I$3:$I$50),0)</f>
        <v>0.0585752641806534</v>
      </c>
      <c r="P52" s="25" t="n">
        <f aca="false">SUM(P3:P50)</f>
        <v>36214.48</v>
      </c>
      <c r="Q52" s="25" t="n">
        <f aca="false">SUM(Q3:Q50)</f>
        <v>8602.39</v>
      </c>
      <c r="R52" s="47" t="n">
        <f aca="false">IFERROR(SUM(Q3:Q50)/SUM($I$3:$I$50),0)</f>
        <v>0.191945354506015</v>
      </c>
      <c r="S52" s="25" t="n">
        <f aca="false">SUM(S3:S50)</f>
        <v>39152.98</v>
      </c>
      <c r="T52" s="25" t="n">
        <f aca="false">SUM(T3:T50)</f>
        <v>5663.89</v>
      </c>
      <c r="U52" s="47" t="n">
        <f aca="false">IFERROR(SUM(T3:T50)/SUM($I$3:$I$50),0)</f>
        <v>0.126378526657484</v>
      </c>
    </row>
  </sheetData>
  <autoFilter ref="A2:X50"/>
  <mergeCells count="1">
    <mergeCell ref="A1:X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14"/>
    <col collapsed="false" customWidth="true" hidden="false" outlineLevel="0" max="3" min="2" style="0" width="18"/>
    <col collapsed="false" customWidth="true" hidden="false" outlineLevel="0" max="4" min="4" style="0" width="16"/>
    <col collapsed="false" customWidth="true" hidden="false" outlineLevel="0" max="5" min="5" style="0" width="12"/>
  </cols>
  <sheetData>
    <row r="1" customFormat="false" ht="21.75" hidden="false" customHeight="true" outlineLevel="0" collapsed="false">
      <c r="A1" s="1" t="s">
        <v>270</v>
      </c>
      <c r="B1" s="1"/>
      <c r="C1" s="1"/>
      <c r="D1" s="1"/>
      <c r="E1" s="1"/>
    </row>
    <row r="2" customFormat="false" ht="30" hidden="false" customHeight="true" outlineLevel="0" collapsed="false">
      <c r="A2" s="9" t="s">
        <v>271</v>
      </c>
      <c r="B2" s="9"/>
      <c r="C2" s="9"/>
      <c r="D2" s="9"/>
      <c r="E2" s="9"/>
    </row>
    <row r="4" customFormat="false" ht="19.5" hidden="false" customHeight="true" outlineLevel="0" collapsed="false">
      <c r="A4" s="6" t="s">
        <v>272</v>
      </c>
      <c r="B4" s="6"/>
      <c r="C4" s="6"/>
      <c r="D4" s="6"/>
      <c r="E4" s="6"/>
    </row>
    <row r="5" customFormat="false" ht="27.75" hidden="false" customHeight="true" outlineLevel="0" collapsed="false">
      <c r="A5" s="15" t="s">
        <v>273</v>
      </c>
      <c r="B5" s="15" t="s">
        <v>274</v>
      </c>
      <c r="C5" s="15" t="s">
        <v>275</v>
      </c>
      <c r="D5" s="15" t="s">
        <v>276</v>
      </c>
    </row>
    <row r="6" customFormat="false" ht="15" hidden="false" customHeight="false" outlineLevel="0" collapsed="false">
      <c r="A6" s="37" t="s">
        <v>277</v>
      </c>
      <c r="B6" s="37" t="n">
        <v>517</v>
      </c>
      <c r="C6" s="26" t="n">
        <v>19956.23</v>
      </c>
      <c r="D6" s="48" t="n">
        <f aca="false">IFERROR(C6/B6,0)</f>
        <v>38.6000580270793</v>
      </c>
    </row>
    <row r="7" customFormat="false" ht="15" hidden="false" customHeight="false" outlineLevel="0" collapsed="false">
      <c r="A7" s="37" t="s">
        <v>278</v>
      </c>
      <c r="B7" s="37" t="n">
        <v>505</v>
      </c>
      <c r="C7" s="26" t="n">
        <v>14808.04</v>
      </c>
      <c r="D7" s="48" t="n">
        <f aca="false">IFERROR(C7/B7,0)</f>
        <v>29.3228514851485</v>
      </c>
    </row>
    <row r="8" customFormat="false" ht="15" hidden="false" customHeight="false" outlineLevel="0" collapsed="false">
      <c r="A8" s="37" t="s">
        <v>279</v>
      </c>
      <c r="B8" s="37" t="n">
        <v>511</v>
      </c>
      <c r="C8" s="26" t="n">
        <v>15469.25</v>
      </c>
      <c r="D8" s="48" t="n">
        <f aca="false">IFERROR(C8/B8,0)</f>
        <v>30.2725048923679</v>
      </c>
    </row>
    <row r="9" customFormat="false" ht="15" hidden="false" customHeight="false" outlineLevel="0" collapsed="false">
      <c r="A9" s="37" t="s">
        <v>280</v>
      </c>
      <c r="B9" s="37" t="n">
        <v>506</v>
      </c>
      <c r="C9" s="26" t="n">
        <v>19306.73</v>
      </c>
      <c r="D9" s="48" t="n">
        <f aca="false">IFERROR(C9/B9,0)</f>
        <v>38.1555928853755</v>
      </c>
    </row>
    <row r="10" customFormat="false" ht="15" hidden="false" customHeight="false" outlineLevel="0" collapsed="false">
      <c r="A10" s="37" t="s">
        <v>281</v>
      </c>
      <c r="B10" s="37" t="n">
        <v>512</v>
      </c>
      <c r="C10" s="26" t="n">
        <v>18141.78</v>
      </c>
      <c r="D10" s="48" t="n">
        <f aca="false">IFERROR(C10/B10,0)</f>
        <v>35.4331640625</v>
      </c>
    </row>
    <row r="11" customFormat="false" ht="15" hidden="false" customHeight="false" outlineLevel="0" collapsed="false">
      <c r="A11" s="37" t="s">
        <v>282</v>
      </c>
      <c r="B11" s="37" t="n">
        <v>507</v>
      </c>
      <c r="C11" s="26" t="n">
        <v>16139.41</v>
      </c>
      <c r="D11" s="48" t="n">
        <f aca="false">IFERROR(C11/B11,0)</f>
        <v>31.8331558185404</v>
      </c>
    </row>
    <row r="12" customFormat="false" ht="15" hidden="false" customHeight="false" outlineLevel="0" collapsed="false">
      <c r="A12" s="37" t="s">
        <v>283</v>
      </c>
      <c r="B12" s="37" t="n">
        <v>503</v>
      </c>
      <c r="C12" s="26" t="n">
        <v>18543.6</v>
      </c>
      <c r="D12" s="48" t="n">
        <f aca="false">IFERROR(C12/B12,0)</f>
        <v>36.8660039761431</v>
      </c>
    </row>
    <row r="13" customFormat="false" ht="15" hidden="false" customHeight="false" outlineLevel="0" collapsed="false">
      <c r="A13" s="37" t="s">
        <v>284</v>
      </c>
      <c r="B13" s="37" t="n">
        <v>502</v>
      </c>
      <c r="C13" s="26" t="n">
        <v>19531.92</v>
      </c>
      <c r="D13" s="48" t="n">
        <f aca="false">IFERROR(C13/B13,0)</f>
        <v>38.9082071713147</v>
      </c>
    </row>
    <row r="14" customFormat="false" ht="15" hidden="false" customHeight="false" outlineLevel="0" collapsed="false">
      <c r="A14" s="37" t="s">
        <v>285</v>
      </c>
      <c r="B14" s="37" t="n">
        <v>517</v>
      </c>
      <c r="C14" s="26" t="n">
        <v>20581.39</v>
      </c>
      <c r="D14" s="48" t="n">
        <f aca="false">IFERROR(C14/B14,0)</f>
        <v>39.8092649903288</v>
      </c>
    </row>
    <row r="15" customFormat="false" ht="15" hidden="false" customHeight="false" outlineLevel="0" collapsed="false">
      <c r="A15" s="37" t="s">
        <v>286</v>
      </c>
      <c r="B15" s="37" t="n">
        <v>516</v>
      </c>
      <c r="C15" s="26" t="n">
        <v>17583.72</v>
      </c>
      <c r="D15" s="48" t="n">
        <f aca="false">IFERROR(C15/B15,0)</f>
        <v>34.0769767441861</v>
      </c>
    </row>
    <row r="16" customFormat="false" ht="15" hidden="false" customHeight="false" outlineLevel="0" collapsed="false">
      <c r="A16" s="37" t="s">
        <v>287</v>
      </c>
      <c r="B16" s="37" t="n">
        <v>525</v>
      </c>
      <c r="C16" s="26" t="n">
        <v>17860.32</v>
      </c>
      <c r="D16" s="48" t="n">
        <f aca="false">IFERROR(C16/B16,0)</f>
        <v>34.0196571428571</v>
      </c>
    </row>
    <row r="17" customFormat="false" ht="15" hidden="false" customHeight="false" outlineLevel="0" collapsed="false">
      <c r="A17" s="37" t="s">
        <v>288</v>
      </c>
      <c r="B17" s="37" t="n">
        <v>504</v>
      </c>
      <c r="C17" s="26" t="n">
        <v>17999.47</v>
      </c>
      <c r="D17" s="48" t="n">
        <f aca="false">IFERROR(C17/B17,0)</f>
        <v>35.7132341269841</v>
      </c>
    </row>
    <row r="18" customFormat="false" ht="15" hidden="false" customHeight="false" outlineLevel="0" collapsed="false">
      <c r="A18" s="49" t="s">
        <v>289</v>
      </c>
      <c r="B18" s="49" t="n">
        <v>515</v>
      </c>
      <c r="C18" s="50" t="n">
        <v>18595.15</v>
      </c>
      <c r="D18" s="51" t="n">
        <f aca="false">IFERROR(C18/B18,0)</f>
        <v>36.1070873786408</v>
      </c>
    </row>
    <row r="19" customFormat="false" ht="15" hidden="false" customHeight="false" outlineLevel="0" collapsed="false">
      <c r="A19" s="49" t="s">
        <v>290</v>
      </c>
      <c r="B19" s="49" t="n">
        <v>516</v>
      </c>
      <c r="C19" s="50" t="n">
        <v>17085.1</v>
      </c>
      <c r="D19" s="51" t="n">
        <f aca="false">IFERROR(C19/B19,0)</f>
        <v>33.1106589147287</v>
      </c>
    </row>
    <row r="20" customFormat="false" ht="15" hidden="false" customHeight="false" outlineLevel="0" collapsed="false">
      <c r="A20" s="49" t="s">
        <v>291</v>
      </c>
      <c r="B20" s="49" t="n">
        <v>525</v>
      </c>
      <c r="C20" s="50" t="n">
        <v>18781.99</v>
      </c>
      <c r="D20" s="51" t="n">
        <f aca="false">IFERROR(C20/B20,0)</f>
        <v>35.7752190476191</v>
      </c>
    </row>
    <row r="21" customFormat="false" ht="15" hidden="false" customHeight="false" outlineLevel="0" collapsed="false">
      <c r="A21" s="49" t="s">
        <v>292</v>
      </c>
      <c r="B21" s="49" t="n">
        <v>511</v>
      </c>
      <c r="C21" s="50" t="n">
        <v>15950.55</v>
      </c>
      <c r="D21" s="51" t="n">
        <f aca="false">IFERROR(C21/B21,0)</f>
        <v>31.2143835616438</v>
      </c>
    </row>
    <row r="22" customFormat="false" ht="15" hidden="false" customHeight="false" outlineLevel="0" collapsed="false">
      <c r="A22" s="49" t="s">
        <v>293</v>
      </c>
      <c r="B22" s="49" t="n">
        <v>504</v>
      </c>
      <c r="C22" s="50" t="n">
        <v>15730.65</v>
      </c>
      <c r="D22" s="51" t="n">
        <f aca="false">IFERROR(C22/B22,0)</f>
        <v>31.2116071428571</v>
      </c>
    </row>
    <row r="23" customFormat="false" ht="15" hidden="false" customHeight="false" outlineLevel="0" collapsed="false">
      <c r="A23" s="49" t="s">
        <v>294</v>
      </c>
      <c r="B23" s="49" t="n">
        <v>511</v>
      </c>
      <c r="C23" s="50" t="n">
        <v>20599.18</v>
      </c>
      <c r="D23" s="51" t="n">
        <f aca="false">IFERROR(C23/B23,0)</f>
        <v>40.3115068493151</v>
      </c>
    </row>
    <row r="24" customFormat="false" ht="15" hidden="false" customHeight="false" outlineLevel="0" collapsed="false">
      <c r="A24" s="49" t="s">
        <v>295</v>
      </c>
      <c r="B24" s="49" t="n">
        <v>513</v>
      </c>
      <c r="C24" s="50" t="n">
        <v>20002.38</v>
      </c>
      <c r="D24" s="51" t="n">
        <f aca="false">IFERROR(C24/B24,0)</f>
        <v>38.9909941520468</v>
      </c>
    </row>
    <row r="25" customFormat="false" ht="15" hidden="false" customHeight="false" outlineLevel="0" collapsed="false">
      <c r="A25" s="49" t="s">
        <v>296</v>
      </c>
      <c r="B25" s="49" t="n">
        <v>509</v>
      </c>
      <c r="C25" s="50" t="n">
        <v>20854.9</v>
      </c>
      <c r="D25" s="51" t="n">
        <f aca="false">IFERROR(C25/B25,0)</f>
        <v>40.9722986247544</v>
      </c>
    </row>
    <row r="26" customFormat="false" ht="15" hidden="false" customHeight="false" outlineLevel="0" collapsed="false">
      <c r="A26" s="49" t="s">
        <v>297</v>
      </c>
      <c r="B26" s="49" t="n">
        <v>501</v>
      </c>
      <c r="C26" s="50" t="n">
        <v>20866.58</v>
      </c>
      <c r="D26" s="51" t="n">
        <f aca="false">IFERROR(C26/B26,0)</f>
        <v>41.6498602794411</v>
      </c>
    </row>
    <row r="27" customFormat="false" ht="15" hidden="false" customHeight="false" outlineLevel="0" collapsed="false">
      <c r="A27" s="49" t="s">
        <v>298</v>
      </c>
      <c r="B27" s="49" t="n">
        <v>515</v>
      </c>
      <c r="C27" s="50" t="n">
        <v>18295.7</v>
      </c>
      <c r="D27" s="51" t="n">
        <f aca="false">IFERROR(C27/B27,0)</f>
        <v>35.5256310679612</v>
      </c>
    </row>
    <row r="28" customFormat="false" ht="15" hidden="false" customHeight="false" outlineLevel="0" collapsed="false">
      <c r="A28" s="49" t="s">
        <v>299</v>
      </c>
      <c r="B28" s="49" t="n">
        <v>515</v>
      </c>
      <c r="C28" s="50" t="n">
        <v>20798.43</v>
      </c>
      <c r="D28" s="51" t="n">
        <f aca="false">IFERROR(C28/B28,0)</f>
        <v>40.3853009708738</v>
      </c>
    </row>
    <row r="29" customFormat="false" ht="15" hidden="false" customHeight="false" outlineLevel="0" collapsed="false">
      <c r="A29" s="49" t="s">
        <v>300</v>
      </c>
      <c r="B29" s="49" t="n">
        <v>521</v>
      </c>
      <c r="C29" s="50" t="n">
        <v>21684.06</v>
      </c>
      <c r="D29" s="51" t="n">
        <f aca="false">IFERROR(C29/B29,0)</f>
        <v>41.6200767754319</v>
      </c>
    </row>
  </sheetData>
  <mergeCells count="3">
    <mergeCell ref="A1:E1"/>
    <mergeCell ref="A2:E2"/>
    <mergeCell ref="A4:E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6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0"/>
    <col collapsed="false" customWidth="true" hidden="false" outlineLevel="0" max="2" min="2" style="0" width="14"/>
    <col collapsed="false" customWidth="true" hidden="false" outlineLevel="0" max="8" min="3" style="0" width="15"/>
  </cols>
  <sheetData>
    <row r="1" customFormat="false" ht="21.75" hidden="false" customHeight="true" outlineLevel="0" collapsed="false">
      <c r="A1" s="1" t="s">
        <v>301</v>
      </c>
      <c r="B1" s="1"/>
      <c r="C1" s="1"/>
      <c r="D1" s="1"/>
      <c r="E1" s="1"/>
      <c r="F1" s="1"/>
      <c r="G1" s="1"/>
      <c r="H1" s="1"/>
    </row>
    <row r="2" customFormat="false" ht="30" hidden="false" customHeight="true" outlineLevel="0" collapsed="false">
      <c r="A2" s="9" t="s">
        <v>302</v>
      </c>
      <c r="B2" s="9"/>
      <c r="C2" s="9"/>
      <c r="D2" s="9"/>
      <c r="E2" s="9"/>
      <c r="F2" s="9"/>
      <c r="G2" s="9"/>
      <c r="H2" s="9"/>
    </row>
    <row r="4" customFormat="false" ht="19.5" hidden="false" customHeight="true" outlineLevel="0" collapsed="false">
      <c r="A4" s="6" t="s">
        <v>303</v>
      </c>
      <c r="B4" s="6"/>
      <c r="C4" s="6"/>
      <c r="D4" s="6"/>
      <c r="E4" s="6"/>
      <c r="F4" s="6"/>
      <c r="G4" s="6"/>
      <c r="H4" s="6"/>
    </row>
    <row r="5" customFormat="false" ht="31.5" hidden="false" customHeight="true" outlineLevel="0" collapsed="false">
      <c r="A5" s="15" t="s">
        <v>132</v>
      </c>
      <c r="B5" s="15" t="s">
        <v>80</v>
      </c>
      <c r="C5" s="17" t="s">
        <v>304</v>
      </c>
      <c r="D5" s="18" t="s">
        <v>305</v>
      </c>
      <c r="E5" s="19" t="s">
        <v>306</v>
      </c>
    </row>
    <row r="6" customFormat="false" ht="15" hidden="false" customHeight="false" outlineLevel="0" collapsed="false">
      <c r="A6" s="37" t="s">
        <v>206</v>
      </c>
      <c r="B6" s="37" t="s">
        <v>86</v>
      </c>
      <c r="C6" s="45" t="s">
        <v>103</v>
      </c>
      <c r="D6" s="45" t="s">
        <v>103</v>
      </c>
      <c r="E6" s="45" t="s">
        <v>103</v>
      </c>
    </row>
    <row r="7" customFormat="false" ht="15" hidden="false" customHeight="false" outlineLevel="0" collapsed="false">
      <c r="A7" s="37" t="s">
        <v>174</v>
      </c>
      <c r="B7" s="37" t="s">
        <v>86</v>
      </c>
      <c r="C7" s="45" t="s">
        <v>103</v>
      </c>
      <c r="D7" s="45" t="s">
        <v>158</v>
      </c>
      <c r="E7" s="45" t="s">
        <v>158</v>
      </c>
    </row>
    <row r="8" customFormat="false" ht="15" hidden="false" customHeight="false" outlineLevel="0" collapsed="false">
      <c r="A8" s="37" t="s">
        <v>164</v>
      </c>
      <c r="B8" s="37" t="s">
        <v>86</v>
      </c>
      <c r="C8" s="45" t="s">
        <v>103</v>
      </c>
      <c r="D8" s="45" t="s">
        <v>158</v>
      </c>
      <c r="E8" s="45" t="s">
        <v>103</v>
      </c>
    </row>
    <row r="9" customFormat="false" ht="15" hidden="false" customHeight="false" outlineLevel="0" collapsed="false">
      <c r="A9" s="37" t="s">
        <v>218</v>
      </c>
      <c r="B9" s="37" t="s">
        <v>86</v>
      </c>
      <c r="C9" s="45" t="s">
        <v>103</v>
      </c>
      <c r="D9" s="45" t="s">
        <v>103</v>
      </c>
      <c r="E9" s="45" t="s">
        <v>103</v>
      </c>
    </row>
    <row r="10" customFormat="false" ht="15" hidden="false" customHeight="false" outlineLevel="0" collapsed="false">
      <c r="A10" s="37" t="s">
        <v>199</v>
      </c>
      <c r="B10" s="37" t="s">
        <v>86</v>
      </c>
      <c r="C10" s="45" t="s">
        <v>103</v>
      </c>
      <c r="D10" s="45" t="s">
        <v>158</v>
      </c>
      <c r="E10" s="45" t="s">
        <v>103</v>
      </c>
    </row>
    <row r="11" customFormat="false" ht="15" hidden="false" customHeight="false" outlineLevel="0" collapsed="false">
      <c r="A11" s="37" t="s">
        <v>170</v>
      </c>
      <c r="B11" s="37" t="s">
        <v>87</v>
      </c>
      <c r="C11" s="45" t="s">
        <v>103</v>
      </c>
      <c r="D11" s="45" t="s">
        <v>103</v>
      </c>
      <c r="E11" s="45" t="s">
        <v>103</v>
      </c>
    </row>
    <row r="12" customFormat="false" ht="15" hidden="false" customHeight="false" outlineLevel="0" collapsed="false">
      <c r="A12" s="37" t="s">
        <v>188</v>
      </c>
      <c r="B12" s="37" t="s">
        <v>87</v>
      </c>
      <c r="C12" s="45" t="s">
        <v>103</v>
      </c>
      <c r="D12" s="45" t="s">
        <v>158</v>
      </c>
      <c r="E12" s="45" t="s">
        <v>103</v>
      </c>
    </row>
    <row r="13" customFormat="false" ht="15" hidden="false" customHeight="false" outlineLevel="0" collapsed="false">
      <c r="A13" s="37" t="s">
        <v>214</v>
      </c>
      <c r="B13" s="37" t="s">
        <v>87</v>
      </c>
      <c r="C13" s="45" t="s">
        <v>103</v>
      </c>
      <c r="D13" s="45" t="s">
        <v>103</v>
      </c>
      <c r="E13" s="45" t="s">
        <v>103</v>
      </c>
    </row>
    <row r="14" customFormat="false" ht="15" hidden="false" customHeight="false" outlineLevel="0" collapsed="false">
      <c r="A14" s="37" t="s">
        <v>212</v>
      </c>
      <c r="B14" s="37" t="s">
        <v>87</v>
      </c>
      <c r="C14" s="45" t="s">
        <v>103</v>
      </c>
      <c r="D14" s="45" t="s">
        <v>158</v>
      </c>
      <c r="E14" s="45" t="s">
        <v>103</v>
      </c>
    </row>
    <row r="15" customFormat="false" ht="15" hidden="false" customHeight="false" outlineLevel="0" collapsed="false">
      <c r="A15" s="37" t="s">
        <v>155</v>
      </c>
      <c r="B15" s="37" t="s">
        <v>87</v>
      </c>
      <c r="C15" s="45" t="s">
        <v>103</v>
      </c>
      <c r="D15" s="45" t="s">
        <v>158</v>
      </c>
      <c r="E15" s="45" t="s">
        <v>158</v>
      </c>
    </row>
    <row r="16" customFormat="false" ht="15" hidden="false" customHeight="false" outlineLevel="0" collapsed="false">
      <c r="A16" s="37" t="s">
        <v>182</v>
      </c>
      <c r="B16" s="37" t="s">
        <v>88</v>
      </c>
      <c r="C16" s="45" t="s">
        <v>103</v>
      </c>
      <c r="D16" s="45" t="s">
        <v>103</v>
      </c>
      <c r="E16" s="45" t="s">
        <v>103</v>
      </c>
    </row>
    <row r="17" customFormat="false" ht="15" hidden="false" customHeight="false" outlineLevel="0" collapsed="false">
      <c r="A17" s="37" t="s">
        <v>232</v>
      </c>
      <c r="B17" s="37" t="s">
        <v>88</v>
      </c>
      <c r="C17" s="45" t="s">
        <v>103</v>
      </c>
      <c r="D17" s="45" t="s">
        <v>158</v>
      </c>
      <c r="E17" s="45" t="s">
        <v>103</v>
      </c>
    </row>
    <row r="18" customFormat="false" ht="15" hidden="false" customHeight="false" outlineLevel="0" collapsed="false">
      <c r="A18" s="37" t="s">
        <v>249</v>
      </c>
      <c r="B18" s="37" t="s">
        <v>88</v>
      </c>
      <c r="C18" s="45" t="s">
        <v>103</v>
      </c>
      <c r="D18" s="45" t="s">
        <v>103</v>
      </c>
      <c r="E18" s="45" t="s">
        <v>103</v>
      </c>
    </row>
    <row r="19" customFormat="false" ht="15" hidden="false" customHeight="false" outlineLevel="0" collapsed="false">
      <c r="A19" s="37" t="s">
        <v>191</v>
      </c>
      <c r="B19" s="37" t="s">
        <v>88</v>
      </c>
      <c r="C19" s="45" t="s">
        <v>103</v>
      </c>
      <c r="D19" s="45" t="s">
        <v>158</v>
      </c>
      <c r="E19" s="45" t="s">
        <v>103</v>
      </c>
    </row>
    <row r="20" customFormat="false" ht="15" hidden="false" customHeight="false" outlineLevel="0" collapsed="false">
      <c r="A20" s="37" t="s">
        <v>260</v>
      </c>
      <c r="B20" s="37" t="s">
        <v>88</v>
      </c>
      <c r="C20" s="45" t="s">
        <v>103</v>
      </c>
      <c r="D20" s="45" t="s">
        <v>103</v>
      </c>
      <c r="E20" s="45" t="s">
        <v>103</v>
      </c>
    </row>
    <row r="21" customFormat="false" ht="15" hidden="false" customHeight="false" outlineLevel="0" collapsed="false">
      <c r="A21" s="37" t="s">
        <v>307</v>
      </c>
      <c r="B21" s="37" t="s">
        <v>89</v>
      </c>
      <c r="C21" s="45" t="s">
        <v>103</v>
      </c>
      <c r="D21" s="45" t="s">
        <v>158</v>
      </c>
      <c r="E21" s="45" t="s">
        <v>103</v>
      </c>
    </row>
    <row r="22" customFormat="false" ht="15" hidden="false" customHeight="false" outlineLevel="0" collapsed="false">
      <c r="A22" s="37" t="s">
        <v>221</v>
      </c>
      <c r="B22" s="37" t="s">
        <v>89</v>
      </c>
      <c r="C22" s="45" t="s">
        <v>103</v>
      </c>
      <c r="D22" s="45" t="s">
        <v>103</v>
      </c>
      <c r="E22" s="45" t="s">
        <v>103</v>
      </c>
    </row>
    <row r="23" customFormat="false" ht="15" hidden="false" customHeight="false" outlineLevel="0" collapsed="false">
      <c r="A23" s="37" t="s">
        <v>308</v>
      </c>
      <c r="B23" s="37" t="s">
        <v>89</v>
      </c>
      <c r="C23" s="45" t="s">
        <v>103</v>
      </c>
      <c r="D23" s="45" t="s">
        <v>103</v>
      </c>
      <c r="E23" s="45" t="s">
        <v>103</v>
      </c>
    </row>
    <row r="24" customFormat="false" ht="15" hidden="false" customHeight="false" outlineLevel="0" collapsed="false">
      <c r="A24" s="37" t="s">
        <v>178</v>
      </c>
      <c r="B24" s="37" t="s">
        <v>89</v>
      </c>
      <c r="C24" s="45" t="s">
        <v>103</v>
      </c>
      <c r="D24" s="45" t="s">
        <v>103</v>
      </c>
      <c r="E24" s="45" t="s">
        <v>103</v>
      </c>
    </row>
    <row r="25" customFormat="false" ht="15" hidden="false" customHeight="false" outlineLevel="0" collapsed="false">
      <c r="A25" s="37" t="s">
        <v>195</v>
      </c>
      <c r="B25" s="37" t="s">
        <v>89</v>
      </c>
      <c r="C25" s="45" t="s">
        <v>103</v>
      </c>
      <c r="D25" s="45" t="s">
        <v>103</v>
      </c>
      <c r="E25" s="45" t="s">
        <v>158</v>
      </c>
    </row>
    <row r="27" customFormat="false" ht="19.5" hidden="false" customHeight="true" outlineLevel="0" collapsed="false">
      <c r="A27" s="6" t="s">
        <v>309</v>
      </c>
      <c r="B27" s="6"/>
      <c r="C27" s="6"/>
      <c r="D27" s="6"/>
      <c r="E27" s="6"/>
    </row>
    <row r="28" customFormat="false" ht="25.5" hidden="false" customHeight="true" outlineLevel="0" collapsed="false">
      <c r="A28" s="15" t="s">
        <v>80</v>
      </c>
      <c r="B28" s="15" t="s">
        <v>310</v>
      </c>
      <c r="C28" s="15" t="s">
        <v>311</v>
      </c>
      <c r="D28" s="15" t="s">
        <v>312</v>
      </c>
    </row>
    <row r="29" customFormat="false" ht="15" hidden="false" customHeight="false" outlineLevel="0" collapsed="false">
      <c r="A29" s="37" t="s">
        <v>86</v>
      </c>
      <c r="B29" s="37" t="n">
        <f aca="false">COUNTIF($B$6:$B$25,$A29)</f>
        <v>5</v>
      </c>
      <c r="C29" s="37" t="n">
        <f aca="false">COUNTIF('Claims Detail'!$C:$C,$A29)</f>
        <v>18</v>
      </c>
      <c r="D29" s="26" t="n">
        <f aca="false">SUMIF('Claims Detail'!$C:$C,$A29,'Claims Detail'!$I:$I)</f>
        <v>2676.17</v>
      </c>
    </row>
    <row r="30" customFormat="false" ht="15" hidden="false" customHeight="false" outlineLevel="0" collapsed="false">
      <c r="A30" s="37" t="s">
        <v>87</v>
      </c>
      <c r="B30" s="37" t="n">
        <f aca="false">COUNTIF($B$6:$B$25,$A30)</f>
        <v>5</v>
      </c>
      <c r="C30" s="37" t="n">
        <f aca="false">COUNTIF('Claims Detail'!$C:$C,$A30)</f>
        <v>14</v>
      </c>
      <c r="D30" s="26" t="n">
        <f aca="false">SUMIF('Claims Detail'!$C:$C,$A30,'Claims Detail'!$I:$I)</f>
        <v>3399.86</v>
      </c>
    </row>
    <row r="31" customFormat="false" ht="15" hidden="false" customHeight="false" outlineLevel="0" collapsed="false">
      <c r="A31" s="37" t="s">
        <v>88</v>
      </c>
      <c r="B31" s="37" t="n">
        <f aca="false">COUNTIF($B$6:$B$25,$A31)</f>
        <v>5</v>
      </c>
      <c r="C31" s="37" t="n">
        <f aca="false">COUNTIF('Claims Detail'!$C:$C,$A31)</f>
        <v>10</v>
      </c>
      <c r="D31" s="26" t="n">
        <f aca="false">SUMIF('Claims Detail'!$C:$C,$A31,'Claims Detail'!$I:$I)</f>
        <v>13204.13</v>
      </c>
    </row>
    <row r="32" customFormat="false" ht="15" hidden="false" customHeight="false" outlineLevel="0" collapsed="false">
      <c r="A32" s="37" t="s">
        <v>89</v>
      </c>
      <c r="B32" s="37" t="n">
        <f aca="false">COUNTIF($B$6:$B$25,$A32)</f>
        <v>5</v>
      </c>
      <c r="C32" s="37" t="n">
        <f aca="false">COUNTIF('Claims Detail'!$C:$C,$A32)</f>
        <v>6</v>
      </c>
      <c r="D32" s="26" t="n">
        <f aca="false">SUMIF('Claims Detail'!$C:$C,$A32,'Claims Detail'!$I:$I)</f>
        <v>25536.71</v>
      </c>
    </row>
    <row r="33" customFormat="false" ht="15" hidden="false" customHeight="false" outlineLevel="0" collapsed="false">
      <c r="A33" s="22" t="s">
        <v>90</v>
      </c>
      <c r="B33" s="22" t="n">
        <f aca="false">SUM(B29:B32)</f>
        <v>20</v>
      </c>
      <c r="C33" s="22" t="n">
        <f aca="false">SUM(C29:C32)</f>
        <v>48</v>
      </c>
      <c r="D33" s="25" t="n">
        <f aca="false">SUM(D29:D32)</f>
        <v>44816.87</v>
      </c>
    </row>
    <row r="35" customFormat="false" ht="19.5" hidden="false" customHeight="true" outlineLevel="0" collapsed="false">
      <c r="A35" s="6" t="s">
        <v>53</v>
      </c>
      <c r="B35" s="6"/>
      <c r="C35" s="6"/>
      <c r="D35" s="6"/>
    </row>
    <row r="36" customFormat="false" ht="30" hidden="false" customHeight="true" outlineLevel="0" collapsed="false">
      <c r="A36" s="15" t="s">
        <v>80</v>
      </c>
      <c r="B36" s="17" t="s">
        <v>304</v>
      </c>
      <c r="C36" s="18" t="s">
        <v>305</v>
      </c>
      <c r="D36" s="19" t="s">
        <v>306</v>
      </c>
    </row>
    <row r="37" customFormat="false" ht="15" hidden="false" customHeight="false" outlineLevel="0" collapsed="false">
      <c r="A37" s="37" t="s">
        <v>86</v>
      </c>
      <c r="B37" s="52" t="n">
        <f aca="false">COUNTIFS($B$6:$B$25,$A37,$C$6:$C$25,"No")</f>
        <v>0</v>
      </c>
      <c r="C37" s="52" t="n">
        <f aca="false">COUNTIFS($B$6:$B$25,$A37,$D$6:$D$25,"No")</f>
        <v>3</v>
      </c>
      <c r="D37" s="52" t="n">
        <f aca="false">COUNTIFS($B$6:$B$25,$A37,$E$6:$E$25,"No")</f>
        <v>1</v>
      </c>
    </row>
    <row r="38" customFormat="false" ht="15" hidden="false" customHeight="false" outlineLevel="0" collapsed="false">
      <c r="A38" s="37" t="s">
        <v>87</v>
      </c>
      <c r="B38" s="52" t="n">
        <f aca="false">COUNTIFS($B$6:$B$25,$A38,$C$6:$C$25,"No")</f>
        <v>0</v>
      </c>
      <c r="C38" s="52" t="n">
        <f aca="false">COUNTIFS($B$6:$B$25,$A38,$D$6:$D$25,"No")</f>
        <v>3</v>
      </c>
      <c r="D38" s="52" t="n">
        <f aca="false">COUNTIFS($B$6:$B$25,$A38,$E$6:$E$25,"No")</f>
        <v>1</v>
      </c>
    </row>
    <row r="39" customFormat="false" ht="15" hidden="false" customHeight="false" outlineLevel="0" collapsed="false">
      <c r="A39" s="37" t="s">
        <v>88</v>
      </c>
      <c r="B39" s="52" t="n">
        <f aca="false">COUNTIFS($B$6:$B$25,$A39,$C$6:$C$25,"No")</f>
        <v>0</v>
      </c>
      <c r="C39" s="52" t="n">
        <f aca="false">COUNTIFS($B$6:$B$25,$A39,$D$6:$D$25,"No")</f>
        <v>2</v>
      </c>
      <c r="D39" s="52" t="n">
        <f aca="false">COUNTIFS($B$6:$B$25,$A39,$E$6:$E$25,"No")</f>
        <v>0</v>
      </c>
    </row>
    <row r="40" customFormat="false" ht="15" hidden="false" customHeight="false" outlineLevel="0" collapsed="false">
      <c r="A40" s="37" t="s">
        <v>89</v>
      </c>
      <c r="B40" s="52" t="n">
        <f aca="false">COUNTIFS($B$6:$B$25,$A40,$C$6:$C$25,"No")</f>
        <v>0</v>
      </c>
      <c r="C40" s="52" t="n">
        <f aca="false">COUNTIFS($B$6:$B$25,$A40,$D$6:$D$25,"No")</f>
        <v>1</v>
      </c>
      <c r="D40" s="52" t="n">
        <f aca="false">COUNTIFS($B$6:$B$25,$A40,$E$6:$E$25,"No")</f>
        <v>1</v>
      </c>
    </row>
    <row r="41" customFormat="false" ht="15" hidden="false" customHeight="false" outlineLevel="0" collapsed="false">
      <c r="A41" s="22" t="s">
        <v>90</v>
      </c>
      <c r="B41" s="53" t="n">
        <f aca="false">SUM(B37:B40)</f>
        <v>0</v>
      </c>
      <c r="C41" s="53" t="n">
        <f aca="false">SUM(C37:C40)</f>
        <v>9</v>
      </c>
      <c r="D41" s="53" t="n">
        <f aca="false">SUM(D37:D40)</f>
        <v>3</v>
      </c>
    </row>
    <row r="43" customFormat="false" ht="19.5" hidden="false" customHeight="true" outlineLevel="0" collapsed="false">
      <c r="A43" s="6" t="s">
        <v>54</v>
      </c>
      <c r="B43" s="6"/>
      <c r="C43" s="6"/>
      <c r="D43" s="6"/>
    </row>
    <row r="44" customFormat="false" ht="30" hidden="false" customHeight="true" outlineLevel="0" collapsed="false">
      <c r="A44" s="15" t="s">
        <v>80</v>
      </c>
      <c r="B44" s="17" t="s">
        <v>304</v>
      </c>
      <c r="C44" s="18" t="s">
        <v>305</v>
      </c>
      <c r="D44" s="19" t="s">
        <v>306</v>
      </c>
    </row>
    <row r="45" customFormat="false" ht="15" hidden="false" customHeight="false" outlineLevel="0" collapsed="false">
      <c r="A45" s="37" t="s">
        <v>86</v>
      </c>
      <c r="B45" s="52" t="n">
        <f aca="false">COUNTIFS('Claims Detail'!$C:$C,$A45,'Claims Detail'!$V:$V,"No")</f>
        <v>0</v>
      </c>
      <c r="C45" s="52" t="n">
        <f aca="false">COUNTIFS('Claims Detail'!$C:$C,$A45,'Claims Detail'!$W:$W,"No")</f>
        <v>12</v>
      </c>
      <c r="D45" s="52" t="n">
        <f aca="false">COUNTIFS('Claims Detail'!$C:$C,$A45,'Claims Detail'!$X:$X,"No")</f>
        <v>4</v>
      </c>
    </row>
    <row r="46" customFormat="false" ht="15" hidden="false" customHeight="false" outlineLevel="0" collapsed="false">
      <c r="A46" s="37" t="s">
        <v>87</v>
      </c>
      <c r="B46" s="52" t="n">
        <f aca="false">COUNTIFS('Claims Detail'!$C:$C,$A46,'Claims Detail'!$V:$V,"No")</f>
        <v>0</v>
      </c>
      <c r="C46" s="52" t="n">
        <f aca="false">COUNTIFS('Claims Detail'!$C:$C,$A46,'Claims Detail'!$W:$W,"No")</f>
        <v>10</v>
      </c>
      <c r="D46" s="52" t="n">
        <f aca="false">COUNTIFS('Claims Detail'!$C:$C,$A46,'Claims Detail'!$X:$X,"No")</f>
        <v>3</v>
      </c>
    </row>
    <row r="47" customFormat="false" ht="15" hidden="false" customHeight="false" outlineLevel="0" collapsed="false">
      <c r="A47" s="37" t="s">
        <v>88</v>
      </c>
      <c r="B47" s="52" t="n">
        <f aca="false">COUNTIFS('Claims Detail'!$C:$C,$A47,'Claims Detail'!$V:$V,"No")</f>
        <v>0</v>
      </c>
      <c r="C47" s="52" t="n">
        <f aca="false">COUNTIFS('Claims Detail'!$C:$C,$A47,'Claims Detail'!$W:$W,"No")</f>
        <v>4</v>
      </c>
      <c r="D47" s="52" t="n">
        <f aca="false">COUNTIFS('Claims Detail'!$C:$C,$A47,'Claims Detail'!$X:$X,"No")</f>
        <v>0</v>
      </c>
    </row>
    <row r="48" customFormat="false" ht="15" hidden="false" customHeight="false" outlineLevel="0" collapsed="false">
      <c r="A48" s="37" t="s">
        <v>89</v>
      </c>
      <c r="B48" s="52" t="n">
        <f aca="false">COUNTIFS('Claims Detail'!$C:$C,$A48,'Claims Detail'!$V:$V,"No")</f>
        <v>0</v>
      </c>
      <c r="C48" s="52" t="n">
        <f aca="false">COUNTIFS('Claims Detail'!$C:$C,$A48,'Claims Detail'!$W:$W,"No")</f>
        <v>0</v>
      </c>
      <c r="D48" s="52" t="n">
        <f aca="false">COUNTIFS('Claims Detail'!$C:$C,$A48,'Claims Detail'!$X:$X,"No")</f>
        <v>2</v>
      </c>
    </row>
    <row r="49" customFormat="false" ht="15" hidden="false" customHeight="false" outlineLevel="0" collapsed="false">
      <c r="A49" s="22" t="s">
        <v>90</v>
      </c>
      <c r="B49" s="53" t="n">
        <f aca="false">SUM(B45:B48)</f>
        <v>0</v>
      </c>
      <c r="C49" s="53" t="n">
        <f aca="false">SUM(C45:C48)</f>
        <v>26</v>
      </c>
      <c r="D49" s="53" t="n">
        <f aca="false">SUM(D45:D48)</f>
        <v>9</v>
      </c>
    </row>
    <row r="51" customFormat="false" ht="19.5" hidden="false" customHeight="true" outlineLevel="0" collapsed="false">
      <c r="A51" s="6" t="s">
        <v>55</v>
      </c>
      <c r="B51" s="6"/>
      <c r="C51" s="6"/>
      <c r="D51" s="6"/>
    </row>
    <row r="52" customFormat="false" ht="30" hidden="false" customHeight="true" outlineLevel="0" collapsed="false">
      <c r="A52" s="15" t="s">
        <v>80</v>
      </c>
      <c r="B52" s="17" t="s">
        <v>304</v>
      </c>
      <c r="C52" s="18" t="s">
        <v>305</v>
      </c>
      <c r="D52" s="19" t="s">
        <v>306</v>
      </c>
    </row>
    <row r="53" customFormat="false" ht="15" hidden="false" customHeight="false" outlineLevel="0" collapsed="false">
      <c r="A53" s="37" t="s">
        <v>86</v>
      </c>
      <c r="B53" s="26" t="n">
        <f aca="false">SUMIFS('Claims Detail'!$I:$I,'Claims Detail'!$C:$C,$A53,'Claims Detail'!$V:$V,"No")</f>
        <v>0</v>
      </c>
      <c r="C53" s="26" t="n">
        <f aca="false">SUMIFS('Claims Detail'!$I:$I,'Claims Detail'!$C:$C,$A53,'Claims Detail'!$W:$W,"No")</f>
        <v>1795.69</v>
      </c>
      <c r="D53" s="26" t="n">
        <f aca="false">SUMIFS('Claims Detail'!$I:$I,'Claims Detail'!$C:$C,$A53,'Claims Detail'!$X:$X,"No")</f>
        <v>634</v>
      </c>
    </row>
    <row r="54" customFormat="false" ht="15" hidden="false" customHeight="false" outlineLevel="0" collapsed="false">
      <c r="A54" s="37" t="s">
        <v>87</v>
      </c>
      <c r="B54" s="26" t="n">
        <f aca="false">SUMIFS('Claims Detail'!$I:$I,'Claims Detail'!$C:$C,$A54,'Claims Detail'!$V:$V,"No")</f>
        <v>0</v>
      </c>
      <c r="C54" s="26" t="n">
        <f aca="false">SUMIFS('Claims Detail'!$I:$I,'Claims Detail'!$C:$C,$A54,'Claims Detail'!$W:$W,"No")</f>
        <v>2304.4</v>
      </c>
      <c r="D54" s="26" t="n">
        <f aca="false">SUMIFS('Claims Detail'!$I:$I,'Claims Detail'!$C:$C,$A54,'Claims Detail'!$X:$X,"No")</f>
        <v>612.17</v>
      </c>
    </row>
    <row r="55" customFormat="false" ht="15" hidden="false" customHeight="false" outlineLevel="0" collapsed="false">
      <c r="A55" s="37" t="s">
        <v>88</v>
      </c>
      <c r="B55" s="26" t="n">
        <f aca="false">SUMIFS('Claims Detail'!$I:$I,'Claims Detail'!$C:$C,$A55,'Claims Detail'!$V:$V,"No")</f>
        <v>0</v>
      </c>
      <c r="C55" s="26" t="n">
        <f aca="false">SUMIFS('Claims Detail'!$I:$I,'Claims Detail'!$C:$C,$A55,'Claims Detail'!$W:$W,"No")</f>
        <v>2751.77</v>
      </c>
      <c r="D55" s="26" t="n">
        <f aca="false">SUMIFS('Claims Detail'!$I:$I,'Claims Detail'!$C:$C,$A55,'Claims Detail'!$X:$X,"No")</f>
        <v>0</v>
      </c>
    </row>
    <row r="56" customFormat="false" ht="15" hidden="false" customHeight="false" outlineLevel="0" collapsed="false">
      <c r="A56" s="37" t="s">
        <v>89</v>
      </c>
      <c r="B56" s="26" t="n">
        <f aca="false">SUMIFS('Claims Detail'!$I:$I,'Claims Detail'!$C:$C,$A56,'Claims Detail'!$V:$V,"No")</f>
        <v>0</v>
      </c>
      <c r="C56" s="26" t="n">
        <f aca="false">SUMIFS('Claims Detail'!$I:$I,'Claims Detail'!$C:$C,$A56,'Claims Detail'!$W:$W,"No")</f>
        <v>0</v>
      </c>
      <c r="D56" s="26" t="n">
        <f aca="false">SUMIFS('Claims Detail'!$I:$I,'Claims Detail'!$C:$C,$A56,'Claims Detail'!$X:$X,"No")</f>
        <v>7869.6</v>
      </c>
    </row>
    <row r="57" customFormat="false" ht="15" hidden="false" customHeight="false" outlineLevel="0" collapsed="false">
      <c r="A57" s="22" t="s">
        <v>90</v>
      </c>
      <c r="B57" s="25" t="n">
        <f aca="false">SUM(B53:B56)</f>
        <v>0</v>
      </c>
      <c r="C57" s="25" t="n">
        <f aca="false">SUM(C53:C56)</f>
        <v>6851.86</v>
      </c>
      <c r="D57" s="25" t="n">
        <f aca="false">SUM(D53:D56)</f>
        <v>9115.77</v>
      </c>
    </row>
    <row r="59" customFormat="false" ht="19.5" hidden="false" customHeight="true" outlineLevel="0" collapsed="false">
      <c r="A59" s="6" t="s">
        <v>313</v>
      </c>
      <c r="B59" s="6"/>
      <c r="C59" s="6"/>
      <c r="D59" s="6"/>
    </row>
    <row r="60" customFormat="false" ht="30" hidden="false" customHeight="true" outlineLevel="0" collapsed="false">
      <c r="A60" s="15" t="s">
        <v>80</v>
      </c>
      <c r="B60" s="17" t="s">
        <v>304</v>
      </c>
      <c r="C60" s="18" t="s">
        <v>305</v>
      </c>
      <c r="D60" s="19" t="s">
        <v>306</v>
      </c>
    </row>
    <row r="61" customFormat="false" ht="15" hidden="false" customHeight="false" outlineLevel="0" collapsed="false">
      <c r="A61" s="37" t="s">
        <v>86</v>
      </c>
      <c r="B61" s="44" t="n">
        <f aca="false">IFERROR(B53/$D29,0)</f>
        <v>0</v>
      </c>
      <c r="C61" s="44" t="n">
        <f aca="false">IFERROR(C53/$D29,0)</f>
        <v>0.670992500476427</v>
      </c>
      <c r="D61" s="44" t="n">
        <f aca="false">IFERROR(D53/$D29,0)</f>
        <v>0.236905727214639</v>
      </c>
    </row>
    <row r="62" customFormat="false" ht="15" hidden="false" customHeight="false" outlineLevel="0" collapsed="false">
      <c r="A62" s="37" t="s">
        <v>87</v>
      </c>
      <c r="B62" s="44" t="n">
        <f aca="false">IFERROR(B54/$D30,0)</f>
        <v>0</v>
      </c>
      <c r="C62" s="44" t="n">
        <f aca="false">IFERROR(C54/$D30,0)</f>
        <v>0.677792614990029</v>
      </c>
      <c r="D62" s="44" t="n">
        <f aca="false">IFERROR(D54/$D30,0)</f>
        <v>0.180057414128817</v>
      </c>
    </row>
    <row r="63" customFormat="false" ht="15" hidden="false" customHeight="false" outlineLevel="0" collapsed="false">
      <c r="A63" s="37" t="s">
        <v>88</v>
      </c>
      <c r="B63" s="44" t="n">
        <f aca="false">IFERROR(B55/$D31,0)</f>
        <v>0</v>
      </c>
      <c r="C63" s="44" t="n">
        <f aca="false">IFERROR(C55/$D31,0)</f>
        <v>0.208402219608562</v>
      </c>
      <c r="D63" s="44" t="n">
        <f aca="false">IFERROR(D55/$D31,0)</f>
        <v>0</v>
      </c>
    </row>
    <row r="64" customFormat="false" ht="15" hidden="false" customHeight="false" outlineLevel="0" collapsed="false">
      <c r="A64" s="37" t="s">
        <v>89</v>
      </c>
      <c r="B64" s="44" t="n">
        <f aca="false">IFERROR(B56/$D32,0)</f>
        <v>0</v>
      </c>
      <c r="C64" s="44" t="n">
        <f aca="false">IFERROR(C56/$D32,0)</f>
        <v>0</v>
      </c>
      <c r="D64" s="44" t="n">
        <f aca="false">IFERROR(D56/$D32,0)</f>
        <v>0.308168123458347</v>
      </c>
    </row>
    <row r="65" customFormat="false" ht="15" hidden="false" customHeight="false" outlineLevel="0" collapsed="false">
      <c r="A65" s="22" t="s">
        <v>90</v>
      </c>
      <c r="B65" s="47" t="n">
        <f aca="false">IFERROR(B57/$D$33,0)</f>
        <v>0</v>
      </c>
      <c r="C65" s="47" t="n">
        <f aca="false">IFERROR(C57/$D$33,0)</f>
        <v>0.15288573253777</v>
      </c>
      <c r="D65" s="47" t="n">
        <f aca="false">IFERROR(D57/$D$33,0)</f>
        <v>0.203400415959437</v>
      </c>
    </row>
  </sheetData>
  <mergeCells count="8">
    <mergeCell ref="A1:H1"/>
    <mergeCell ref="A2:H2"/>
    <mergeCell ref="A4:H4"/>
    <mergeCell ref="A27:E27"/>
    <mergeCell ref="A35:D35"/>
    <mergeCell ref="A43:D43"/>
    <mergeCell ref="A51:D51"/>
    <mergeCell ref="A59:D5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LibreOffice/26.8.0.3$MacOSX_X86_64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2026-09-14T18:28:44Z</dcterms:created>
  <dc:creator>openpyxl</dc:creator>
  <dc:description/>
  <dc:language>en-GB</dc:language>
  <cp:lastModifiedBy/>
  <dcterms:modified xsi:type="dcterms:W3CDTF">2026-09-14T18:28:44Z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